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mithroesl/Desktop/Glyphosate Desktop/Glyphosate Manuscript First Draft &amp; Edits/Glyphosate Manuscript Submission EHP/"/>
    </mc:Choice>
  </mc:AlternateContent>
  <xr:revisionPtr revIDLastSave="0" documentId="13_ncr:1_{A2BDCF5F-F538-1C40-A627-DAF3D16D9E98}" xr6:coauthVersionLast="47" xr6:coauthVersionMax="47" xr10:uidLastSave="{00000000-0000-0000-0000-000000000000}"/>
  <bookViews>
    <workbookView xWindow="38520" yWindow="-18840" windowWidth="33740" windowHeight="17520" tabRatio="698" xr2:uid="{0AC2B6B9-D648-497F-B984-087ED87F8F34}"/>
  </bookViews>
  <sheets>
    <sheet name="In Vitro MN Data" sheetId="1" r:id="rId1"/>
    <sheet name="herbicide_Parameters" sheetId="2" r:id="rId2"/>
    <sheet name="httk.pbtk_Results" sheetId="4" r:id="rId3"/>
    <sheet name="GastroPlus_Results" sheetId="5" r:id="rId4"/>
    <sheet name="GPPlot_DoseCmax_ADMETPred" sheetId="9" r:id="rId5"/>
    <sheet name="GPPlot_DoseCmax_OPERA" sheetId="7" r:id="rId6"/>
    <sheet name="GPPlots_Dose_Conc.Curve" sheetId="10" r:id="rId7"/>
  </sheets>
  <definedNames>
    <definedName name="_xlnm._FilterDatabase" localSheetId="3" hidden="1">GastroPlus_Results!$A$15:$AI$22</definedName>
    <definedName name="_xlnm._FilterDatabase" localSheetId="1" hidden="1">herbicide_Parameters!$A$11:$V$11</definedName>
    <definedName name="_xlnm._FilterDatabase" localSheetId="2" hidden="1">httk.pbtk_Results!$A$13:$X$20</definedName>
    <definedName name="_xlnm._FilterDatabase" localSheetId="0" hidden="1">'In Vitro MN Data'!$A$1:$F$1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5" l="1"/>
  <c r="C2" i="1"/>
  <c r="AF21" i="5" l="1"/>
  <c r="AF20" i="5"/>
  <c r="AF22" i="5"/>
  <c r="AF6" i="5"/>
  <c r="K63" i="7"/>
  <c r="L20" i="7"/>
  <c r="L21" i="9"/>
  <c r="G19" i="9"/>
  <c r="L62" i="9"/>
  <c r="AF17" i="5"/>
  <c r="AA19" i="5" l="1"/>
  <c r="AF19" i="5"/>
  <c r="AF18" i="5"/>
  <c r="AF11" i="5"/>
  <c r="AF7" i="5"/>
  <c r="AF8" i="5"/>
  <c r="AF9" i="5"/>
  <c r="AF10" i="5"/>
  <c r="N16" i="4"/>
  <c r="N9" i="4"/>
  <c r="N8" i="4"/>
  <c r="N7" i="4"/>
  <c r="N6" i="4"/>
  <c r="N5" i="4"/>
  <c r="N4" i="4"/>
  <c r="N15" i="4"/>
  <c r="N17" i="4"/>
  <c r="N18" i="4"/>
  <c r="N19" i="4"/>
  <c r="N14" i="4"/>
  <c r="AA22" i="5"/>
  <c r="AA21" i="5"/>
  <c r="AA20" i="5"/>
  <c r="AA18" i="5"/>
  <c r="AA17" i="5"/>
  <c r="AA11" i="5"/>
  <c r="AA10" i="5"/>
  <c r="AA9" i="5"/>
  <c r="AA7" i="5"/>
  <c r="AA6" i="5"/>
  <c r="AA5" i="5"/>
  <c r="AA16" i="5"/>
  <c r="H15" i="2"/>
  <c r="C7" i="1"/>
  <c r="H12" i="2" l="1"/>
  <c r="H16" i="2"/>
  <c r="H14" i="2"/>
  <c r="H13" i="2"/>
  <c r="H17" i="2"/>
  <c r="C5" i="1" l="1"/>
  <c r="C4" i="1"/>
  <c r="C3" i="1"/>
  <c r="C6" i="1"/>
</calcChain>
</file>

<file path=xl/sharedStrings.xml><?xml version="1.0" encoding="utf-8"?>
<sst xmlns="http://schemas.openxmlformats.org/spreadsheetml/2006/main" count="777" uniqueCount="151">
  <si>
    <t>CASRN</t>
  </si>
  <si>
    <t>6385-62-2</t>
  </si>
  <si>
    <t>104206-82-8</t>
  </si>
  <si>
    <t>51218-45-2</t>
  </si>
  <si>
    <t>1071-83-6</t>
  </si>
  <si>
    <t>1066-51-9</t>
  </si>
  <si>
    <t xml:space="preserve">Diquat dibromide monohydrate </t>
  </si>
  <si>
    <t xml:space="preserve">Mesotrione </t>
  </si>
  <si>
    <t xml:space="preserve">Glyphosate </t>
  </si>
  <si>
    <t xml:space="preserve">Metolachlor </t>
  </si>
  <si>
    <t>Aminomethylphosphonic acid</t>
  </si>
  <si>
    <t xml:space="preserve"> </t>
  </si>
  <si>
    <t>DTXSID5037490</t>
  </si>
  <si>
    <t>Chemical</t>
  </si>
  <si>
    <t>DTXSID1024122</t>
  </si>
  <si>
    <t>DTXSID4022448</t>
  </si>
  <si>
    <t>DTXSID7032424</t>
  </si>
  <si>
    <t>DTXSID7031248</t>
  </si>
  <si>
    <t>DTXSID</t>
  </si>
  <si>
    <t>ChemicalName</t>
  </si>
  <si>
    <t>MW</t>
  </si>
  <si>
    <t>fu</t>
  </si>
  <si>
    <t>fu_Source</t>
  </si>
  <si>
    <t>Clint</t>
  </si>
  <si>
    <t>Clint_source</t>
  </si>
  <si>
    <t>LogP</t>
  </si>
  <si>
    <t>LogP_source</t>
  </si>
  <si>
    <t>HL</t>
  </si>
  <si>
    <t>HL_source</t>
  </si>
  <si>
    <t>pka_Accept</t>
  </si>
  <si>
    <t>pka_Accept_source</t>
  </si>
  <si>
    <t>pka_Donor</t>
  </si>
  <si>
    <t>pka_Donor_source</t>
  </si>
  <si>
    <t>OPERA2.7Exp</t>
  </si>
  <si>
    <t>OPERA2.7pred</t>
  </si>
  <si>
    <t>Cmax</t>
  </si>
  <si>
    <t>Cmax, Units</t>
  </si>
  <si>
    <t>Software</t>
  </si>
  <si>
    <t>SMILE  source</t>
  </si>
  <si>
    <t>Species</t>
  </si>
  <si>
    <t>Model</t>
  </si>
  <si>
    <t>Route</t>
  </si>
  <si>
    <t>Dose, mg/kg</t>
  </si>
  <si>
    <t>Dose Interval, hrs</t>
  </si>
  <si>
    <t>Length of Dosing, Days</t>
  </si>
  <si>
    <t>Clint, ul/ml/10^6 cells</t>
  </si>
  <si>
    <t>uM</t>
  </si>
  <si>
    <t>R4.0, httk2.0.2</t>
  </si>
  <si>
    <t>OPEAR2.7</t>
  </si>
  <si>
    <t>human</t>
  </si>
  <si>
    <t>solve_pbtk</t>
  </si>
  <si>
    <t>oral</t>
  </si>
  <si>
    <t>AP_hum_fup%</t>
  </si>
  <si>
    <t>MW_source</t>
  </si>
  <si>
    <t>ADMET Predictor</t>
  </si>
  <si>
    <t>Clint_L_per_h</t>
  </si>
  <si>
    <t>GastroPlus</t>
  </si>
  <si>
    <t>AP_logHLC</t>
  </si>
  <si>
    <t>AP_S_logP</t>
  </si>
  <si>
    <t>AP_S_Basic_pKa</t>
  </si>
  <si>
    <t>AP_S_Acidic_pKa</t>
  </si>
  <si>
    <t>Dosage Form</t>
  </si>
  <si>
    <t>Frac Dose-f1</t>
  </si>
  <si>
    <t>IR: Suspension</t>
  </si>
  <si>
    <t>Prandial State</t>
  </si>
  <si>
    <t>Human</t>
  </si>
  <si>
    <t>Fed</t>
  </si>
  <si>
    <t>Dose_mg</t>
  </si>
  <si>
    <t>Subs Dose_mg</t>
  </si>
  <si>
    <t>Dosing Int_hrs</t>
  </si>
  <si>
    <t>Dose Vol_mL</t>
  </si>
  <si>
    <t>Sim Time (h):</t>
  </si>
  <si>
    <t>Fa (%):</t>
  </si>
  <si>
    <t>FDp (%):</t>
  </si>
  <si>
    <t>F (%):</t>
  </si>
  <si>
    <t>Tmax (h):</t>
  </si>
  <si>
    <t>AUC 0-inf (ug-h/mL):</t>
  </si>
  <si>
    <t>AUC 0-t (ug-h/mL):</t>
  </si>
  <si>
    <t>CMax Liver (ug/mL):</t>
  </si>
  <si>
    <t>Cmax_uM</t>
  </si>
  <si>
    <t>fixinvitroConc</t>
  </si>
  <si>
    <t>AP_hum_fup</t>
  </si>
  <si>
    <t>ACC (uM)</t>
  </si>
  <si>
    <t>GastoPlus v9.8.1003 Output</t>
  </si>
  <si>
    <t>Forward dosimetry</t>
  </si>
  <si>
    <t>Reverse dosimetry</t>
  </si>
  <si>
    <t>EAD_ACC(=Cmax) (mg/kg)</t>
  </si>
  <si>
    <t>EAD_ACC(=Css_5%) (mg/kg)</t>
  </si>
  <si>
    <t>EAD_ACC(=Css_50%) (mg/kg)</t>
  </si>
  <si>
    <t>EAD_ACC(=Css_95%) (mg/kg)</t>
  </si>
  <si>
    <t>Forward dosimetry using  httk "Solve_pbtk " funcion</t>
  </si>
  <si>
    <t>Revesr dosimetry using httk "Solve_pbtk " funcion</t>
  </si>
  <si>
    <t xml:space="preserve"> Revesr dosimetry using httk "calc_mc_oral_equiv" function</t>
  </si>
  <si>
    <t>Glyphosate isopropylamine</t>
  </si>
  <si>
    <t>DTXSID0034649</t>
  </si>
  <si>
    <t>DTXCID8014649</t>
  </si>
  <si>
    <t>DTXCID5011248</t>
  </si>
  <si>
    <t>DTXCID402448</t>
  </si>
  <si>
    <t>DTXCID004122</t>
  </si>
  <si>
    <t>DTXCID3017490</t>
  </si>
  <si>
    <t>DTXCID5012424</t>
  </si>
  <si>
    <t>38641-94-0</t>
  </si>
  <si>
    <t>DTXCID</t>
  </si>
  <si>
    <t>fu_source</t>
  </si>
  <si>
    <t>ICE</t>
  </si>
  <si>
    <t xml:space="preserve">ACC </t>
  </si>
  <si>
    <t>R4.0, httk2.0.3</t>
  </si>
  <si>
    <t>5.60;  2.00;  1.09</t>
  </si>
  <si>
    <t>5.62;  1.07</t>
  </si>
  <si>
    <t>Flag</t>
  </si>
  <si>
    <t>MW Source</t>
  </si>
  <si>
    <t>Cmax (ug/mL)</t>
  </si>
  <si>
    <r>
      <t xml:space="preserve">Paramter values provided by </t>
    </r>
    <r>
      <rPr>
        <sz val="11"/>
        <color rgb="FF00B050"/>
        <rFont val="Calibri"/>
        <family val="2"/>
        <scheme val="minor"/>
      </rPr>
      <t>ADMET Predictor (v.5.0.16)/GastroPlus</t>
    </r>
    <r>
      <rPr>
        <sz val="11"/>
        <color rgb="FFFF0000"/>
        <rFont val="Calibri"/>
        <family val="2"/>
        <scheme val="minor"/>
      </rPr>
      <t xml:space="preserve"> for LogP, HL, pKa, fu and CLint</t>
    </r>
  </si>
  <si>
    <r>
      <t xml:space="preserve">Parameter values provided by </t>
    </r>
    <r>
      <rPr>
        <sz val="11"/>
        <color theme="4"/>
        <rFont val="Calibri"/>
        <family val="2"/>
        <scheme val="minor"/>
      </rPr>
      <t xml:space="preserve">OPERA2.7 </t>
    </r>
    <r>
      <rPr>
        <sz val="11"/>
        <color rgb="FFFF0000"/>
        <rFont val="Calibri"/>
        <family val="2"/>
        <scheme val="minor"/>
      </rPr>
      <t>for LogP, HL, pKa, fu and CLint</t>
    </r>
  </si>
  <si>
    <r>
      <t xml:space="preserve">Using parameter valued provided from </t>
    </r>
    <r>
      <rPr>
        <sz val="12"/>
        <color rgb="FF00B050"/>
        <rFont val="Calibri"/>
        <family val="2"/>
        <scheme val="minor"/>
      </rPr>
      <t>ADMET Predictor (v9.5.0.16)/GastroPlus</t>
    </r>
    <r>
      <rPr>
        <sz val="12"/>
        <color theme="9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for LogP, HL, pKa, fu and CLint</t>
    </r>
  </si>
  <si>
    <r>
      <t xml:space="preserve">Using parameters values provided by </t>
    </r>
    <r>
      <rPr>
        <sz val="12"/>
        <color theme="4"/>
        <rFont val="Calibri"/>
        <family val="2"/>
        <scheme val="minor"/>
      </rPr>
      <t xml:space="preserve">OPERA2.7 </t>
    </r>
    <r>
      <rPr>
        <sz val="12"/>
        <color rgb="FFFF0000"/>
        <rFont val="Calibri"/>
        <family val="2"/>
        <scheme val="minor"/>
      </rPr>
      <t>for LogP, HL, pKa, fu and CLint</t>
    </r>
  </si>
  <si>
    <r>
      <t>Using parameter values provided by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theme="4"/>
        <rFont val="Calibri"/>
        <family val="2"/>
        <scheme val="minor"/>
      </rPr>
      <t>OPEAR2.7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for fu and Clint, but still use values provided from ADMET Predictor (v9.5.0.16) for LogP, HL and pKa</t>
    </r>
  </si>
  <si>
    <r>
      <t>Using parameter valued provided from</t>
    </r>
    <r>
      <rPr>
        <sz val="11"/>
        <color rgb="FF0070C0"/>
        <rFont val="Calibri"/>
        <family val="2"/>
        <scheme val="minor"/>
      </rPr>
      <t xml:space="preserve"> ADMET Predictor (v9.5.0.16)/GastroPlus</t>
    </r>
    <r>
      <rPr>
        <sz val="11"/>
        <color rgb="FFFF0000"/>
        <rFont val="Calibri"/>
        <family val="2"/>
        <scheme val="minor"/>
      </rPr>
      <t xml:space="preserve"> for LogP, HL, pKa, fu and CLint</t>
    </r>
  </si>
  <si>
    <t>ACC_uM</t>
  </si>
  <si>
    <t>Httk EAD_ACC(=Cmax) (mg/kg)</t>
  </si>
  <si>
    <t>Dose (x)-Cmax (y) Curve</t>
  </si>
  <si>
    <r>
      <t>Dose (mg/kg/day</t>
    </r>
    <r>
      <rPr>
        <b/>
        <sz val="10"/>
        <color rgb="FF595959"/>
        <rFont val="Calibri"/>
        <family val="2"/>
        <scheme val="minor"/>
      </rPr>
      <t>)</t>
    </r>
  </si>
  <si>
    <t>Cmax (uM)</t>
  </si>
  <si>
    <t>Simulation Time</t>
  </si>
  <si>
    <t xml:space="preserve"> Two equations are used for different x intervals</t>
  </si>
  <si>
    <t>Dose_mg _per_kg</t>
  </si>
  <si>
    <t>Dose_mg_per_kg</t>
  </si>
  <si>
    <t>GP EAD_ACC (revese dosimetry) (mg/kg bw)</t>
  </si>
  <si>
    <t>EAD comparison (Ratio: GP EAD v.s. httk EAD)</t>
  </si>
  <si>
    <t>Dose : 1mg/kg/day</t>
  </si>
  <si>
    <t>Dose : 7 mg/kg/day</t>
  </si>
  <si>
    <t>y = 12.875ln(x) + 0.4659, R^2=0.9373</t>
  </si>
  <si>
    <t>y = -4E-05x2 + 1.0024x - 4.2783, R² = 0.9989</t>
  </si>
  <si>
    <t>EAD (mg/kg/day)</t>
  </si>
  <si>
    <t>y = 7.8731x + 1.4022, R² = 1</t>
  </si>
  <si>
    <t>y = 0.7157x + 47.921, R² = 0.9994</t>
  </si>
  <si>
    <t>y = -5E-05x^2 + 1.3228x + 0.6457 (if x&lt;=13228), R² = 0.999;  y = 0.2392x + 6180.5 (if x&gt;13228), R² = 1</t>
  </si>
  <si>
    <t>y = 5.2179ln(x) + 2.394, R² = 0.9247</t>
  </si>
  <si>
    <t>y = 20.42x + 0.0037,  R² = 1</t>
  </si>
  <si>
    <t>y = 5.7192x + 45.109,  R² = 0.997</t>
  </si>
  <si>
    <t>y = 0.3309x + 0.673,  R² = 1</t>
  </si>
  <si>
    <t>y = -4E-05x^2 + 1.0387x - 19.121 (if x &lt;= 12974),  R² = 0.999; y = 0.1682x + 4907.7 (if x &gt;12974),  R² = 1</t>
  </si>
  <si>
    <t>y = -3E-05x^2 + 0.774x - 11.065,  R² = 0.9992</t>
  </si>
  <si>
    <t>y = 19.987x + 0.0021,  R² = 1</t>
  </si>
  <si>
    <r>
      <t xml:space="preserve">Using parameter valued provided from </t>
    </r>
    <r>
      <rPr>
        <sz val="12"/>
        <color rgb="FF00B050"/>
        <rFont val="Calibri"/>
        <family val="2"/>
        <scheme val="minor"/>
      </rPr>
      <t>ADMET Predictor (v9.5.0.16)/GastroPlus for LogP, HL, pKa, fu and CLint</t>
    </r>
  </si>
  <si>
    <r>
      <t xml:space="preserve">Using parameter values provided by </t>
    </r>
    <r>
      <rPr>
        <sz val="12"/>
        <color rgb="FFFF0000"/>
        <rFont val="Calibri"/>
        <family val="2"/>
        <scheme val="minor"/>
      </rPr>
      <t xml:space="preserve">OPEAR2.7 for fu and Clint, </t>
    </r>
    <r>
      <rPr>
        <sz val="12"/>
        <rFont val="Calibri"/>
        <family val="2"/>
        <scheme val="minor"/>
      </rPr>
      <t>but still use values provided from ADMET Predictor (v9.5.0.16) for LogP, HL and pKa</t>
    </r>
  </si>
  <si>
    <t>Notes</t>
  </si>
  <si>
    <t>ACC_mM*</t>
  </si>
  <si>
    <t xml:space="preserve">*Lowest concentration at which micronuclei were significantly increased above the concurrent vehicle control, except for glyphosate and (aminomethyl)phosphonic acid (AMPA).  </t>
  </si>
  <si>
    <t>Because micronuclei were not significantly increased at any concentration for glyphosate or AMPA, the highest test concentration was used for these chemicals.</t>
  </si>
  <si>
    <t>Glyphosate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</si>
</sst>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E+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0"/>
      <color rgb="FF595959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5" xfId="0" applyFill="1" applyBorder="1" applyAlignment="1">
      <alignment horizontal="left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" xfId="0" applyFill="1" applyBorder="1" applyAlignment="1">
      <alignment horizontal="left"/>
    </xf>
    <xf numFmtId="164" fontId="0" fillId="0" borderId="3" xfId="0" applyNumberFormat="1" applyFill="1" applyBorder="1" applyAlignment="1">
      <alignment horizontal="left"/>
    </xf>
    <xf numFmtId="0" fontId="3" fillId="0" borderId="17" xfId="0" applyFont="1" applyBorder="1" applyAlignment="1">
      <alignment vertical="center"/>
    </xf>
    <xf numFmtId="0" fontId="6" fillId="0" borderId="18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Alignment="1">
      <alignment horizontal="left"/>
    </xf>
    <xf numFmtId="2" fontId="0" fillId="0" borderId="0" xfId="0" applyNumberFormat="1" applyFont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64" fontId="0" fillId="0" borderId="4" xfId="0" applyNumberFormat="1" applyFont="1" applyFill="1" applyBorder="1" applyAlignment="1">
      <alignment horizontal="left"/>
    </xf>
    <xf numFmtId="2" fontId="0" fillId="0" borderId="4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6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/>
    <xf numFmtId="0" fontId="6" fillId="0" borderId="18" xfId="0" applyFont="1" applyBorder="1" applyAlignment="1">
      <alignment horizontal="center"/>
    </xf>
    <xf numFmtId="0" fontId="11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2" fontId="11" fillId="0" borderId="4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0" fillId="4" borderId="0" xfId="0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2" fontId="11" fillId="0" borderId="0" xfId="0" applyNumberFormat="1" applyFont="1" applyBorder="1" applyAlignment="1">
      <alignment horizontal="left"/>
    </xf>
    <xf numFmtId="2" fontId="0" fillId="0" borderId="0" xfId="0" applyNumberFormat="1" applyFont="1" applyFill="1" applyAlignment="1">
      <alignment horizontal="left"/>
    </xf>
    <xf numFmtId="2" fontId="0" fillId="0" borderId="0" xfId="0" applyNumberFormat="1" applyFill="1" applyBorder="1" applyAlignment="1">
      <alignment horizontal="left"/>
    </xf>
    <xf numFmtId="2" fontId="0" fillId="0" borderId="8" xfId="0" applyNumberFormat="1" applyFont="1" applyFill="1" applyBorder="1" applyAlignment="1">
      <alignment horizontal="left"/>
    </xf>
    <xf numFmtId="2" fontId="0" fillId="0" borderId="0" xfId="0" applyNumberFormat="1" applyFill="1" applyAlignment="1">
      <alignment horizontal="left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2" fontId="0" fillId="3" borderId="3" xfId="0" applyNumberFormat="1" applyFill="1" applyBorder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Fill="1" applyAlignment="1">
      <alignment horizontal="left" wrapText="1"/>
    </xf>
    <xf numFmtId="1" fontId="0" fillId="0" borderId="7" xfId="0" applyNumberFormat="1" applyFont="1" applyFill="1" applyBorder="1" applyAlignment="1">
      <alignment horizontal="left"/>
    </xf>
    <xf numFmtId="0" fontId="25" fillId="0" borderId="0" xfId="0" applyFont="1"/>
    <xf numFmtId="0" fontId="0" fillId="0" borderId="24" xfId="0" applyFill="1" applyBorder="1" applyAlignment="1">
      <alignment horizontal="left" wrapText="1"/>
    </xf>
    <xf numFmtId="2" fontId="0" fillId="4" borderId="0" xfId="0" applyNumberFormat="1" applyFill="1" applyBorder="1" applyAlignment="1">
      <alignment horizontal="left"/>
    </xf>
    <xf numFmtId="2" fontId="0" fillId="4" borderId="0" xfId="0" applyNumberFormat="1" applyFill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Border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11" fontId="0" fillId="0" borderId="4" xfId="0" applyNumberFormat="1" applyFont="1" applyFill="1" applyBorder="1" applyAlignment="1">
      <alignment horizontal="left"/>
    </xf>
    <xf numFmtId="166" fontId="0" fillId="0" borderId="0" xfId="0" applyNumberFormat="1" applyFont="1" applyFill="1" applyAlignment="1">
      <alignment horizontal="left"/>
    </xf>
    <xf numFmtId="0" fontId="9" fillId="0" borderId="0" xfId="0" applyFont="1"/>
    <xf numFmtId="0" fontId="26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6" fillId="4" borderId="0" xfId="0" applyFont="1" applyFill="1" applyBorder="1" applyAlignment="1">
      <alignment horizontal="left"/>
    </xf>
    <xf numFmtId="2" fontId="6" fillId="4" borderId="0" xfId="0" applyNumberFormat="1" applyFont="1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0" fillId="0" borderId="0" xfId="0" applyFill="1" applyBorder="1"/>
    <xf numFmtId="2" fontId="0" fillId="4" borderId="3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2" fontId="6" fillId="3" borderId="0" xfId="0" applyNumberFormat="1" applyFont="1" applyFill="1" applyBorder="1" applyAlignment="1">
      <alignment horizontal="left"/>
    </xf>
    <xf numFmtId="2" fontId="6" fillId="3" borderId="3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ont="1" applyFill="1" applyBorder="1"/>
    <xf numFmtId="49" fontId="0" fillId="0" borderId="2" xfId="0" applyNumberFormat="1" applyFont="1" applyFill="1" applyBorder="1" applyAlignment="1">
      <alignment horizontal="left"/>
    </xf>
    <xf numFmtId="2" fontId="0" fillId="0" borderId="3" xfId="0" applyNumberFormat="1" applyFill="1" applyBorder="1" applyAlignment="1">
      <alignment horizontal="left"/>
    </xf>
    <xf numFmtId="0" fontId="0" fillId="0" borderId="3" xfId="0" applyFont="1" applyFill="1" applyBorder="1"/>
    <xf numFmtId="0" fontId="0" fillId="0" borderId="2" xfId="0" applyFont="1" applyFill="1" applyBorder="1" applyAlignment="1">
      <alignment horizontal="left"/>
    </xf>
    <xf numFmtId="164" fontId="0" fillId="0" borderId="3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164" fontId="27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2" fontId="0" fillId="0" borderId="0" xfId="0" applyNumberFormat="1" applyFont="1" applyBorder="1" applyAlignment="1">
      <alignment horizontal="left" vertical="center"/>
    </xf>
    <xf numFmtId="2" fontId="0" fillId="0" borderId="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2" fontId="0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24" fillId="0" borderId="0" xfId="0" applyFont="1" applyAlignment="1">
      <alignment horizontal="left" vertical="center" readingOrder="1"/>
    </xf>
    <xf numFmtId="0" fontId="0" fillId="0" borderId="26" xfId="0" applyBorder="1" applyAlignment="1">
      <alignment horizontal="left"/>
    </xf>
    <xf numFmtId="0" fontId="0" fillId="4" borderId="26" xfId="0" applyFill="1" applyBorder="1" applyAlignment="1">
      <alignment horizontal="left" wrapText="1"/>
    </xf>
    <xf numFmtId="2" fontId="9" fillId="4" borderId="26" xfId="0" applyNumberFormat="1" applyFont="1" applyFill="1" applyBorder="1" applyAlignment="1">
      <alignment horizontal="left" wrapText="1"/>
    </xf>
    <xf numFmtId="0" fontId="9" fillId="4" borderId="26" xfId="0" applyFont="1" applyFill="1" applyBorder="1" applyAlignment="1">
      <alignment horizontal="left" wrapText="1"/>
    </xf>
    <xf numFmtId="0" fontId="2" fillId="0" borderId="26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2" fillId="4" borderId="26" xfId="0" applyFont="1" applyFill="1" applyBorder="1" applyAlignment="1">
      <alignment horizontal="left" wrapText="1"/>
    </xf>
    <xf numFmtId="0" fontId="2" fillId="4" borderId="26" xfId="0" applyFont="1" applyFill="1" applyBorder="1" applyAlignment="1">
      <alignment horizontal="left" vertical="center"/>
    </xf>
    <xf numFmtId="0" fontId="28" fillId="4" borderId="26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wrapText="1"/>
    </xf>
    <xf numFmtId="11" fontId="9" fillId="4" borderId="26" xfId="0" applyNumberFormat="1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left"/>
    </xf>
    <xf numFmtId="2" fontId="0" fillId="0" borderId="8" xfId="0" applyNumberFormat="1" applyFill="1" applyBorder="1" applyAlignment="1">
      <alignment horizontal="left"/>
    </xf>
    <xf numFmtId="2" fontId="0" fillId="0" borderId="10" xfId="0" applyNumberForma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 wrapText="1"/>
    </xf>
    <xf numFmtId="0" fontId="0" fillId="0" borderId="24" xfId="0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1" fontId="0" fillId="0" borderId="9" xfId="0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29" fillId="0" borderId="0" xfId="0" applyFont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29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2" fontId="6" fillId="0" borderId="0" xfId="0" applyNumberFormat="1" applyFont="1" applyFill="1" applyAlignment="1">
      <alignment horizontal="left"/>
    </xf>
    <xf numFmtId="0" fontId="29" fillId="0" borderId="0" xfId="0" applyFont="1" applyAlignment="1">
      <alignment horizontal="left" wrapText="1"/>
    </xf>
    <xf numFmtId="11" fontId="7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0" fillId="0" borderId="24" xfId="0" applyFont="1" applyBorder="1" applyAlignment="1">
      <alignment horizontal="left"/>
    </xf>
    <xf numFmtId="0" fontId="0" fillId="0" borderId="25" xfId="0" applyFont="1" applyFill="1" applyBorder="1" applyAlignment="1">
      <alignment horizontal="left"/>
    </xf>
    <xf numFmtId="2" fontId="29" fillId="0" borderId="0" xfId="0" applyNumberFormat="1" applyFont="1" applyFill="1" applyBorder="1" applyAlignment="1">
      <alignment horizontal="left" wrapText="1"/>
    </xf>
    <xf numFmtId="2" fontId="29" fillId="0" borderId="4" xfId="0" applyNumberFormat="1" applyFont="1" applyFill="1" applyBorder="1" applyAlignment="1">
      <alignment horizontal="left" wrapText="1"/>
    </xf>
    <xf numFmtId="164" fontId="0" fillId="0" borderId="8" xfId="0" applyNumberFormat="1" applyFont="1" applyFill="1" applyBorder="1" applyAlignment="1">
      <alignment horizontal="left"/>
    </xf>
    <xf numFmtId="164" fontId="6" fillId="0" borderId="8" xfId="0" applyNumberFormat="1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11" fontId="27" fillId="0" borderId="0" xfId="0" applyNumberFormat="1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left"/>
    </xf>
    <xf numFmtId="0" fontId="2" fillId="0" borderId="2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2" fontId="2" fillId="0" borderId="29" xfId="0" applyNumberFormat="1" applyFont="1" applyFill="1" applyBorder="1" applyAlignment="1">
      <alignment horizontal="left" wrapText="1"/>
    </xf>
    <xf numFmtId="2" fontId="2" fillId="0" borderId="30" xfId="0" applyNumberFormat="1" applyFont="1" applyFill="1" applyBorder="1" applyAlignment="1">
      <alignment horizontal="left" wrapText="1"/>
    </xf>
    <xf numFmtId="0" fontId="0" fillId="0" borderId="31" xfId="0" applyFont="1" applyFill="1" applyBorder="1" applyAlignment="1">
      <alignment horizontal="left" wrapText="1"/>
    </xf>
    <xf numFmtId="164" fontId="21" fillId="0" borderId="30" xfId="0" applyNumberFormat="1" applyFont="1" applyFill="1" applyBorder="1" applyAlignment="1">
      <alignment horizontal="left" wrapText="1"/>
    </xf>
    <xf numFmtId="49" fontId="0" fillId="0" borderId="24" xfId="0" applyNumberFormat="1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left" wrapText="1"/>
    </xf>
    <xf numFmtId="2" fontId="18" fillId="0" borderId="4" xfId="0" applyNumberFormat="1" applyFont="1" applyFill="1" applyBorder="1" applyAlignment="1">
      <alignment horizontal="left" wrapText="1"/>
    </xf>
    <xf numFmtId="2" fontId="6" fillId="0" borderId="8" xfId="0" applyNumberFormat="1" applyFont="1" applyFill="1" applyBorder="1" applyAlignment="1">
      <alignment horizontal="left"/>
    </xf>
    <xf numFmtId="2" fontId="0" fillId="0" borderId="4" xfId="0" applyNumberFormat="1" applyFill="1" applyBorder="1" applyAlignment="1">
      <alignment horizontal="left"/>
    </xf>
    <xf numFmtId="0" fontId="2" fillId="0" borderId="31" xfId="0" applyFont="1" applyFill="1" applyBorder="1" applyAlignment="1">
      <alignment horizontal="left" wrapText="1"/>
    </xf>
    <xf numFmtId="164" fontId="21" fillId="0" borderId="3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 wrapText="1"/>
    </xf>
    <xf numFmtId="0" fontId="7" fillId="0" borderId="22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164" fontId="7" fillId="0" borderId="22" xfId="0" applyNumberFormat="1" applyFont="1" applyFill="1" applyBorder="1" applyAlignment="1">
      <alignment horizontal="left" wrapText="1"/>
    </xf>
    <xf numFmtId="9" fontId="7" fillId="0" borderId="20" xfId="0" applyNumberFormat="1" applyFont="1" applyFill="1" applyBorder="1" applyAlignment="1">
      <alignment horizontal="left" wrapText="1"/>
    </xf>
    <xf numFmtId="9" fontId="7" fillId="0" borderId="22" xfId="0" applyNumberFormat="1" applyFont="1" applyFill="1" applyBorder="1" applyAlignment="1">
      <alignment horizontal="left" wrapText="1"/>
    </xf>
    <xf numFmtId="9" fontId="7" fillId="0" borderId="21" xfId="0" applyNumberFormat="1" applyFont="1" applyFill="1" applyBorder="1" applyAlignment="1">
      <alignment horizontal="left" wrapText="1"/>
    </xf>
    <xf numFmtId="164" fontId="7" fillId="0" borderId="21" xfId="0" applyNumberFormat="1" applyFont="1" applyFill="1" applyBorder="1" applyAlignment="1">
      <alignment horizontal="left" wrapText="1"/>
    </xf>
    <xf numFmtId="49" fontId="2" fillId="0" borderId="20" xfId="0" applyNumberFormat="1" applyFont="1" applyFill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2" fontId="2" fillId="0" borderId="3" xfId="0" applyNumberFormat="1" applyFont="1" applyBorder="1" applyAlignment="1">
      <alignment horizontal="left" wrapText="1"/>
    </xf>
    <xf numFmtId="0" fontId="1" fillId="0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0" fillId="0" borderId="1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4" fontId="7" fillId="2" borderId="20" xfId="0" applyNumberFormat="1" applyFont="1" applyFill="1" applyBorder="1" applyAlignment="1">
      <alignment horizontal="center" wrapText="1"/>
    </xf>
    <xf numFmtId="164" fontId="7" fillId="2" borderId="21" xfId="0" applyNumberFormat="1" applyFont="1" applyFill="1" applyBorder="1" applyAlignment="1">
      <alignment horizontal="center" wrapText="1"/>
    </xf>
    <xf numFmtId="164" fontId="7" fillId="2" borderId="17" xfId="0" applyNumberFormat="1" applyFont="1" applyFill="1" applyBorder="1" applyAlignment="1">
      <alignment horizontal="center" wrapText="1"/>
    </xf>
    <xf numFmtId="164" fontId="7" fillId="2" borderId="18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2" fillId="0" borderId="13" xfId="0" applyFont="1" applyFill="1" applyBorder="1" applyAlignment="1">
      <alignment horizontal="left"/>
    </xf>
    <xf numFmtId="0" fontId="22" fillId="0" borderId="14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9" fillId="0" borderId="23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(Mesotrione)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23281143669878"/>
          <c:y val="0.22303333476509712"/>
          <c:w val="0.77037441476156276"/>
          <c:h val="0.6241514321492647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34880653459597"/>
                  <c:y val="1.04271059935120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GPPlot_DoseCmax_ADMETPred!$B$2:$B$17</c:f>
              <c:numCache>
                <c:formatCode>0.00</c:formatCode>
                <c:ptCount val="16"/>
                <c:pt idx="0" formatCode="General">
                  <c:v>1</c:v>
                </c:pt>
                <c:pt idx="1">
                  <c:v>2.2321428571428572</c:v>
                </c:pt>
                <c:pt idx="2">
                  <c:v>4.4642857142857144</c:v>
                </c:pt>
                <c:pt idx="3">
                  <c:v>8.9285714285714288</c:v>
                </c:pt>
                <c:pt idx="4">
                  <c:v>17.857142857142858</c:v>
                </c:pt>
                <c:pt idx="5">
                  <c:v>35.714285714285715</c:v>
                </c:pt>
                <c:pt idx="6">
                  <c:v>71.428571428571431</c:v>
                </c:pt>
                <c:pt idx="7">
                  <c:v>142.85714285714286</c:v>
                </c:pt>
                <c:pt idx="8">
                  <c:v>171.42857142857142</c:v>
                </c:pt>
                <c:pt idx="9">
                  <c:v>188.57142857142858</c:v>
                </c:pt>
                <c:pt idx="10">
                  <c:v>285.71428571428572</c:v>
                </c:pt>
                <c:pt idx="11">
                  <c:v>428.57142857142856</c:v>
                </c:pt>
                <c:pt idx="12">
                  <c:v>435.28571428571428</c:v>
                </c:pt>
                <c:pt idx="13">
                  <c:v>464.28571428571428</c:v>
                </c:pt>
                <c:pt idx="14" formatCode="General">
                  <c:v>500</c:v>
                </c:pt>
                <c:pt idx="15">
                  <c:v>571.42857142857144</c:v>
                </c:pt>
              </c:numCache>
            </c:numRef>
          </c:xVal>
          <c:yVal>
            <c:numRef>
              <c:f>GPPlot_DoseCmax_ADMETPred!$C$2:$C$17</c:f>
              <c:numCache>
                <c:formatCode>0.00</c:formatCode>
                <c:ptCount val="16"/>
                <c:pt idx="0">
                  <c:v>6.3360897779716252</c:v>
                </c:pt>
                <c:pt idx="1">
                  <c:v>14.142741788132946</c:v>
                </c:pt>
                <c:pt idx="2">
                  <c:v>28.285483576265893</c:v>
                </c:pt>
                <c:pt idx="3">
                  <c:v>56.570967152531786</c:v>
                </c:pt>
                <c:pt idx="4">
                  <c:v>113.14488132356495</c:v>
                </c:pt>
                <c:pt idx="5">
                  <c:v>226.30155072113541</c:v>
                </c:pt>
                <c:pt idx="6">
                  <c:v>453.72296847279608</c:v>
                </c:pt>
                <c:pt idx="7">
                  <c:v>918.85089854594105</c:v>
                </c:pt>
                <c:pt idx="8">
                  <c:v>1103.0690250673395</c:v>
                </c:pt>
                <c:pt idx="9">
                  <c:v>1209.9868562974839</c:v>
                </c:pt>
                <c:pt idx="10">
                  <c:v>1784.1839411067822</c:v>
                </c:pt>
                <c:pt idx="11">
                  <c:v>2537.6481613551573</c:v>
                </c:pt>
                <c:pt idx="12">
                  <c:v>2570.2421859804435</c:v>
                </c:pt>
                <c:pt idx="13">
                  <c:v>2709.4888101707497</c:v>
                </c:pt>
                <c:pt idx="14">
                  <c:v>2871.3390662666579</c:v>
                </c:pt>
                <c:pt idx="15">
                  <c:v>3162.1508519830486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B7-4357-B8CA-C2A40E7BB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(Aminomethylphosphonic acid)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23281143669878"/>
          <c:y val="0.23196693472421853"/>
          <c:w val="0.77037441476156276"/>
          <c:h val="0.6164203783337589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487728976216147"/>
                  <c:y val="3.26679888942981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GPPlot_DoseCmax_OPERA!$G$2:$G$17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 formatCode="0.00">
                  <c:v>71.428571428571431</c:v>
                </c:pt>
                <c:pt idx="7" formatCode="0.00">
                  <c:v>142.85714285714286</c:v>
                </c:pt>
                <c:pt idx="8" formatCode="0.00">
                  <c:v>714.28571428571433</c:v>
                </c:pt>
                <c:pt idx="9" formatCode="0.00">
                  <c:v>1428.5714285714287</c:v>
                </c:pt>
                <c:pt idx="10" formatCode="0.00">
                  <c:v>2857.1428571428573</c:v>
                </c:pt>
                <c:pt idx="11" formatCode="0.00">
                  <c:v>5714.2857142857147</c:v>
                </c:pt>
                <c:pt idx="12" formatCode="0.00">
                  <c:v>8571.4285714285706</c:v>
                </c:pt>
                <c:pt idx="13" formatCode="0.00">
                  <c:v>11428.571428571429</c:v>
                </c:pt>
                <c:pt idx="14" formatCode="0.00">
                  <c:v>13895.714285714286</c:v>
                </c:pt>
                <c:pt idx="15">
                  <c:v>14285.714285714286</c:v>
                </c:pt>
              </c:numCache>
            </c:numRef>
          </c:xVal>
          <c:yVal>
            <c:numRef>
              <c:f>GPPlot_DoseCmax_OPERA!$H$2:$H$17</c:f>
              <c:numCache>
                <c:formatCode>0.00</c:formatCode>
                <c:ptCount val="16"/>
                <c:pt idx="0">
                  <c:v>1.2518349739276098</c:v>
                </c:pt>
                <c:pt idx="1">
                  <c:v>2.495902303715845</c:v>
                </c:pt>
                <c:pt idx="2">
                  <c:v>4.99180460743169</c:v>
                </c:pt>
                <c:pt idx="3">
                  <c:v>9.98396945189935</c:v>
                </c:pt>
                <c:pt idx="4">
                  <c:v>19.967038311208775</c:v>
                </c:pt>
                <c:pt idx="5">
                  <c:v>39.93407662241755</c:v>
                </c:pt>
                <c:pt idx="6">
                  <c:v>89.139753958104436</c:v>
                </c:pt>
                <c:pt idx="7">
                  <c:v>178.2813091013887</c:v>
                </c:pt>
                <c:pt idx="8">
                  <c:v>891.39753958104438</c:v>
                </c:pt>
                <c:pt idx="9">
                  <c:v>1029.1071525063492</c:v>
                </c:pt>
                <c:pt idx="10">
                  <c:v>2058.3043642716907</c:v>
                </c:pt>
                <c:pt idx="11">
                  <c:v>4116.518669284389</c:v>
                </c:pt>
                <c:pt idx="12">
                  <c:v>6174.7329742970878</c:v>
                </c:pt>
                <c:pt idx="13">
                  <c:v>8232.7671607918001</c:v>
                </c:pt>
                <c:pt idx="14">
                  <c:v>10000.180118517987</c:v>
                </c:pt>
                <c:pt idx="15" formatCode="General">
                  <c:v>10270.357895495237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5A-4B7C-B4CC-6C1893811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(Glyphosate isopropylamine)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46039612872963"/>
          <c:y val="0.20494086599550387"/>
          <c:w val="0.77037441476156276"/>
          <c:h val="0.668020504858699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1074947630733106"/>
                  <c:y val="0.443851590679901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GPPlot_DoseCmax_OPERA!$B$41:$B$58</c:f>
              <c:numCache>
                <c:formatCode>0.00</c:formatCode>
                <c:ptCount val="18"/>
                <c:pt idx="0" formatCode="General">
                  <c:v>1</c:v>
                </c:pt>
                <c:pt idx="1">
                  <c:v>2.8571428571428572</c:v>
                </c:pt>
                <c:pt idx="2">
                  <c:v>7.1428571428571432</c:v>
                </c:pt>
                <c:pt idx="3">
                  <c:v>14.285714285714286</c:v>
                </c:pt>
                <c:pt idx="4">
                  <c:v>28.571428571428573</c:v>
                </c:pt>
                <c:pt idx="5">
                  <c:v>57.142857142857146</c:v>
                </c:pt>
                <c:pt idx="6">
                  <c:v>85.714285714285708</c:v>
                </c:pt>
                <c:pt idx="7">
                  <c:v>114.28571428571429</c:v>
                </c:pt>
                <c:pt idx="8">
                  <c:v>285.71428571428572</c:v>
                </c:pt>
                <c:pt idx="9">
                  <c:v>714.28571428571433</c:v>
                </c:pt>
                <c:pt idx="10">
                  <c:v>1428.5714285714287</c:v>
                </c:pt>
                <c:pt idx="11">
                  <c:v>2142.8571428571427</c:v>
                </c:pt>
                <c:pt idx="12">
                  <c:v>5714.2857142857147</c:v>
                </c:pt>
                <c:pt idx="13" formatCode="General">
                  <c:v>5751.4285714285716</c:v>
                </c:pt>
                <c:pt idx="14" formatCode="General">
                  <c:v>7142.8571428571431</c:v>
                </c:pt>
                <c:pt idx="15">
                  <c:v>8571.4285714285706</c:v>
                </c:pt>
                <c:pt idx="16">
                  <c:v>11428.571428571429</c:v>
                </c:pt>
                <c:pt idx="17">
                  <c:v>14285.714285714286</c:v>
                </c:pt>
              </c:numCache>
            </c:numRef>
          </c:xVal>
          <c:yVal>
            <c:numRef>
              <c:f>GPPlot_DoseCmax_OPERA!$C$41:$C$58</c:f>
              <c:numCache>
                <c:formatCode>General</c:formatCode>
                <c:ptCount val="18"/>
                <c:pt idx="0">
                  <c:v>1.0675986589828428</c:v>
                </c:pt>
                <c:pt idx="1">
                  <c:v>3.0527631578947374</c:v>
                </c:pt>
                <c:pt idx="2">
                  <c:v>7.6320175438596491</c:v>
                </c:pt>
                <c:pt idx="3">
                  <c:v>15.264035087719298</c:v>
                </c:pt>
                <c:pt idx="4">
                  <c:v>30.527631578947368</c:v>
                </c:pt>
                <c:pt idx="5">
                  <c:v>61.057017543859644</c:v>
                </c:pt>
                <c:pt idx="6">
                  <c:v>91.583333333333343</c:v>
                </c:pt>
                <c:pt idx="7">
                  <c:v>122.10964912280703</c:v>
                </c:pt>
                <c:pt idx="8">
                  <c:v>305.2763157894737</c:v>
                </c:pt>
                <c:pt idx="9">
                  <c:v>763.20175438596482</c:v>
                </c:pt>
                <c:pt idx="10">
                  <c:v>1213.1578947368423</c:v>
                </c:pt>
                <c:pt idx="11">
                  <c:v>1819.7368421052631</c:v>
                </c:pt>
                <c:pt idx="12">
                  <c:v>4687.7192982456136</c:v>
                </c:pt>
                <c:pt idx="13">
                  <c:v>4709.6491228070172</c:v>
                </c:pt>
                <c:pt idx="14">
                  <c:v>5382.894736842105</c:v>
                </c:pt>
                <c:pt idx="15">
                  <c:v>5888.5964912280697</c:v>
                </c:pt>
                <c:pt idx="16">
                  <c:v>6607.4561403508778</c:v>
                </c:pt>
                <c:pt idx="17">
                  <c:v>7114.0350877192977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7-4F5F-B149-0330D2FA3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(Glyphosate, last two</a:t>
            </a:r>
            <a:r>
              <a:rPr lang="en-US" baseline="0">
                <a:solidFill>
                  <a:sysClr val="windowText" lastClr="000000"/>
                </a:solidFill>
              </a:rPr>
              <a:t> data points)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46039612872963"/>
          <c:y val="0.20494086599550387"/>
          <c:w val="0.77037441476156276"/>
          <c:h val="0.668020504858699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866846002659352"/>
                  <c:y val="0.207935920489855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GPPlot_DoseCmax_OPERA!$L$16:$L$17</c:f>
              <c:numCache>
                <c:formatCode>0.00</c:formatCode>
                <c:ptCount val="2"/>
                <c:pt idx="0">
                  <c:v>11428.571428571429</c:v>
                </c:pt>
                <c:pt idx="1">
                  <c:v>14285.714285714286</c:v>
                </c:pt>
              </c:numCache>
            </c:numRef>
          </c:xVal>
          <c:yVal>
            <c:numRef>
              <c:f>GPPlot_DoseCmax_OPERA!$M$16:$M$17</c:f>
              <c:numCache>
                <c:formatCode>0.00</c:formatCode>
                <c:ptCount val="2"/>
                <c:pt idx="0">
                  <c:v>8914.2011834319528</c:v>
                </c:pt>
                <c:pt idx="1">
                  <c:v>9597.6331360946751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58-4295-9B85-98CAC61F8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</a:t>
            </a:r>
            <a:r>
              <a:rPr lang="en-US" sz="1400" b="0" i="0" u="none" strike="noStrike" baseline="0">
                <a:effectLst/>
              </a:rPr>
              <a:t>Mesotrione </a:t>
            </a:r>
            <a:r>
              <a:rPr lang="en-US">
                <a:solidFill>
                  <a:sysClr val="windowText" lastClr="000000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23281143669878"/>
          <c:y val="0.22303333476509712"/>
          <c:w val="0.77037441476156276"/>
          <c:h val="0.6241514321492647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543197171422006"/>
                  <c:y val="1.968088140429117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y = 7.8731x + 1.4022</a:t>
                    </a:r>
                    <a:br>
                      <a:rPr lang="en-US" sz="1400" b="1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sz="1400" b="1" baseline="0">
                        <a:solidFill>
                          <a:sysClr val="windowText" lastClr="000000"/>
                        </a:solidFill>
                      </a:rPr>
                      <a:t>R² = 1</a:t>
                    </a:r>
                    <a:endParaRPr lang="en-US" sz="14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GPPlot_DoseCmax_OPERA!$B$2:$B$14</c:f>
              <c:numCache>
                <c:formatCode>0.00</c:formatCode>
                <c:ptCount val="13"/>
                <c:pt idx="0">
                  <c:v>1</c:v>
                </c:pt>
                <c:pt idx="1">
                  <c:v>2.2321428571428572</c:v>
                </c:pt>
                <c:pt idx="2">
                  <c:v>4.4642857142857144</c:v>
                </c:pt>
                <c:pt idx="3">
                  <c:v>8.9285714285714288</c:v>
                </c:pt>
                <c:pt idx="4">
                  <c:v>17.857142857142858</c:v>
                </c:pt>
                <c:pt idx="5">
                  <c:v>35.714285714285715</c:v>
                </c:pt>
                <c:pt idx="6">
                  <c:v>71.428571428571431</c:v>
                </c:pt>
                <c:pt idx="7">
                  <c:v>114.28571428571429</c:v>
                </c:pt>
                <c:pt idx="8">
                  <c:v>152.21428571428572</c:v>
                </c:pt>
                <c:pt idx="9">
                  <c:v>285.71428571428572</c:v>
                </c:pt>
                <c:pt idx="10">
                  <c:v>321.42857142857144</c:v>
                </c:pt>
                <c:pt idx="11">
                  <c:v>328.57142857142856</c:v>
                </c:pt>
                <c:pt idx="12">
                  <c:v>330</c:v>
                </c:pt>
              </c:numCache>
            </c:numRef>
          </c:xVal>
          <c:yVal>
            <c:numRef>
              <c:f>GPPlot_DoseCmax_OPERA!$C$2:$C$14</c:f>
              <c:numCache>
                <c:formatCode>General</c:formatCode>
                <c:ptCount val="13"/>
                <c:pt idx="0">
                  <c:v>7.8804668159849109</c:v>
                </c:pt>
                <c:pt idx="1">
                  <c:v>17.588985223649232</c:v>
                </c:pt>
                <c:pt idx="2">
                  <c:v>35.178559850998745</c:v>
                </c:pt>
                <c:pt idx="3">
                  <c:v>70.35711970199749</c:v>
                </c:pt>
                <c:pt idx="4">
                  <c:v>140.71129238549361</c:v>
                </c:pt>
                <c:pt idx="5" formatCode="0.00">
                  <c:v>281.43142582649131</c:v>
                </c:pt>
                <c:pt idx="6" formatCode="0.00">
                  <c:v>563.58781820432273</c:v>
                </c:pt>
                <c:pt idx="7" formatCode="0.00">
                  <c:v>906.06083824994244</c:v>
                </c:pt>
                <c:pt idx="8" formatCode="0.00">
                  <c:v>1210.134207222553</c:v>
                </c:pt>
                <c:pt idx="9" formatCode="0.00">
                  <c:v>2243.7420062123147</c:v>
                </c:pt>
                <c:pt idx="10" formatCode="0.00">
                  <c:v>2507.6769831961001</c:v>
                </c:pt>
                <c:pt idx="11" formatCode="0.00">
                  <c:v>2559.3971578953574</c:v>
                </c:pt>
                <c:pt idx="12" formatCode="0.00">
                  <c:v>2569.918013945291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2-4866-94A9-C293240C1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</a:t>
            </a:r>
            <a:r>
              <a:rPr lang="en-US" sz="1400" b="0" i="0" u="none" strike="noStrike" baseline="0">
                <a:effectLst/>
              </a:rPr>
              <a:t>Diquat dibromide monohydrate </a:t>
            </a:r>
            <a:r>
              <a:rPr lang="en-US">
                <a:solidFill>
                  <a:sysClr val="windowText" lastClr="000000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16266325681073648"/>
          <c:y val="1.2652983609686546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23281143669878"/>
          <c:y val="0.23196693472421853"/>
          <c:w val="0.77037441476156276"/>
          <c:h val="0.6164203783337589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474309173780359"/>
                  <c:y val="1.585043169060316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GPPlot_DoseCmax_OPERA!$S$41:$S$55</c:f>
              <c:numCache>
                <c:formatCode>General</c:formatCode>
                <c:ptCount val="15"/>
                <c:pt idx="0">
                  <c:v>6.25E-2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 formatCode="0.00">
                  <c:v>1.0785714285714285</c:v>
                </c:pt>
                <c:pt idx="6">
                  <c:v>1.4285714285714286</c:v>
                </c:pt>
                <c:pt idx="7" formatCode="0.00">
                  <c:v>2.8571428571428572</c:v>
                </c:pt>
                <c:pt idx="8" formatCode="0.00">
                  <c:v>5.7142857142857144</c:v>
                </c:pt>
                <c:pt idx="9" formatCode="0.00">
                  <c:v>11.428571428571429</c:v>
                </c:pt>
                <c:pt idx="10" formatCode="0.00">
                  <c:v>14.285714285714286</c:v>
                </c:pt>
                <c:pt idx="11" formatCode="0.00">
                  <c:v>35.714285714285715</c:v>
                </c:pt>
                <c:pt idx="12" formatCode="0.00">
                  <c:v>71.428571428571431</c:v>
                </c:pt>
                <c:pt idx="13" formatCode="0.00">
                  <c:v>107.14285714285714</c:v>
                </c:pt>
                <c:pt idx="14" formatCode="0.00">
                  <c:v>142.85714285714286</c:v>
                </c:pt>
              </c:numCache>
            </c:numRef>
          </c:xVal>
          <c:yVal>
            <c:numRef>
              <c:f>GPPlot_DoseCmax_OPERA!$T$41:$T$55</c:f>
              <c:numCache>
                <c:formatCode>General</c:formatCode>
                <c:ptCount val="15"/>
                <c:pt idx="0">
                  <c:v>1.2762707182320441</c:v>
                </c:pt>
                <c:pt idx="1">
                  <c:v>2.5525690607734806</c:v>
                </c:pt>
                <c:pt idx="2">
                  <c:v>5.1052486187845307</c:v>
                </c:pt>
                <c:pt idx="3">
                  <c:v>10.210220994475138</c:v>
                </c:pt>
                <c:pt idx="4">
                  <c:v>20.419889502762434</c:v>
                </c:pt>
                <c:pt idx="5">
                  <c:v>22.024861878453038</c:v>
                </c:pt>
                <c:pt idx="6">
                  <c:v>29.171270718232044</c:v>
                </c:pt>
                <c:pt idx="7">
                  <c:v>58.34530386740331</c:v>
                </c:pt>
                <c:pt idx="8">
                  <c:v>116.68784530386741</c:v>
                </c:pt>
                <c:pt idx="9">
                  <c:v>233.37845303867405</c:v>
                </c:pt>
                <c:pt idx="10">
                  <c:v>291.71270718232046</c:v>
                </c:pt>
                <c:pt idx="11">
                  <c:v>729.30939226519331</c:v>
                </c:pt>
                <c:pt idx="12">
                  <c:v>1458.6187845303866</c:v>
                </c:pt>
                <c:pt idx="13">
                  <c:v>2187.9005524861877</c:v>
                </c:pt>
                <c:pt idx="14">
                  <c:v>2917.1270718232045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57-4AB9-AAAF-56011A19B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(Diquat dibromide monohydrate)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23281143669878"/>
          <c:y val="0.23196693472421853"/>
          <c:w val="0.77037441476156276"/>
          <c:h val="0.6164203783337589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474309173780359"/>
                  <c:y val="1.585043169060316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GPPlot_DoseCmax_ADMETPred!$U$41:$U$56</c:f>
              <c:numCache>
                <c:formatCode>General</c:formatCode>
                <c:ptCount val="16"/>
                <c:pt idx="0">
                  <c:v>3.125E-2</c:v>
                </c:pt>
                <c:pt idx="1">
                  <c:v>6.25E-2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 formatCode="0.00">
                  <c:v>1.1057142857142859</c:v>
                </c:pt>
                <c:pt idx="7" formatCode="0.00">
                  <c:v>1.4285714285714286</c:v>
                </c:pt>
                <c:pt idx="8" formatCode="0.00">
                  <c:v>2.8571428571428572</c:v>
                </c:pt>
                <c:pt idx="9" formatCode="0.00">
                  <c:v>5.7142857142857144</c:v>
                </c:pt>
                <c:pt idx="10" formatCode="0.00">
                  <c:v>11.428571428571429</c:v>
                </c:pt>
                <c:pt idx="11" formatCode="0.00">
                  <c:v>14.285714285714286</c:v>
                </c:pt>
                <c:pt idx="12" formatCode="0.00">
                  <c:v>35.714285714285715</c:v>
                </c:pt>
                <c:pt idx="13" formatCode="0.00">
                  <c:v>71.428571428571431</c:v>
                </c:pt>
                <c:pt idx="14" formatCode="0.00">
                  <c:v>107.14285714285714</c:v>
                </c:pt>
                <c:pt idx="15" formatCode="0.00">
                  <c:v>142.857142857143</c:v>
                </c:pt>
              </c:numCache>
            </c:numRef>
          </c:xVal>
          <c:yVal>
            <c:numRef>
              <c:f>GPPlot_DoseCmax_ADMETPred!$V$41:$V$56</c:f>
              <c:numCache>
                <c:formatCode>0.00</c:formatCode>
                <c:ptCount val="16"/>
                <c:pt idx="0">
                  <c:v>0.62461325966850822</c:v>
                </c:pt>
                <c:pt idx="1">
                  <c:v>1.2491988950276243</c:v>
                </c:pt>
                <c:pt idx="2">
                  <c:v>2.4983977900552485</c:v>
                </c:pt>
                <c:pt idx="3">
                  <c:v>4.9966850828729283</c:v>
                </c:pt>
                <c:pt idx="4">
                  <c:v>9.9936464088397798</c:v>
                </c:pt>
                <c:pt idx="5">
                  <c:v>19.983704583431152</c:v>
                </c:pt>
                <c:pt idx="6">
                  <c:v>22.100276243093923</c:v>
                </c:pt>
                <c:pt idx="7">
                  <c:v>28.552486187845304</c:v>
                </c:pt>
                <c:pt idx="8">
                  <c:v>57.104972375690608</c:v>
                </c:pt>
                <c:pt idx="9">
                  <c:v>114.21270718232043</c:v>
                </c:pt>
                <c:pt idx="10">
                  <c:v>228.42541436464086</c:v>
                </c:pt>
                <c:pt idx="11">
                  <c:v>285.52486187845307</c:v>
                </c:pt>
                <c:pt idx="12">
                  <c:v>713.83977900552497</c:v>
                </c:pt>
                <c:pt idx="13">
                  <c:v>1427.6519337016573</c:v>
                </c:pt>
                <c:pt idx="14">
                  <c:v>2141.4917127071826</c:v>
                </c:pt>
                <c:pt idx="15">
                  <c:v>2855.2486187845302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F5-426F-87F3-42006189B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(Glyphosate isopropylamine)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23281143669878"/>
          <c:y val="0.26919126575631125"/>
          <c:w val="0.77037441476156276"/>
          <c:h val="0.636179993968771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3096008845199553E-2"/>
                  <c:y val="0.316153880594852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GPPlot_DoseCmax_ADMETPred!$B$41:$B$57</c:f>
              <c:numCache>
                <c:formatCode>0.00</c:formatCode>
                <c:ptCount val="17"/>
                <c:pt idx="0" formatCode="General">
                  <c:v>1</c:v>
                </c:pt>
                <c:pt idx="1">
                  <c:v>2.8571428571428572</c:v>
                </c:pt>
                <c:pt idx="2">
                  <c:v>7.1428571428571432</c:v>
                </c:pt>
                <c:pt idx="3">
                  <c:v>14.285714285714286</c:v>
                </c:pt>
                <c:pt idx="4">
                  <c:v>28.571428571428573</c:v>
                </c:pt>
                <c:pt idx="5">
                  <c:v>57.142857142857146</c:v>
                </c:pt>
                <c:pt idx="6">
                  <c:v>85.714285714285708</c:v>
                </c:pt>
                <c:pt idx="7">
                  <c:v>114.28571428571429</c:v>
                </c:pt>
                <c:pt idx="8">
                  <c:v>285.71428571428572</c:v>
                </c:pt>
                <c:pt idx="9">
                  <c:v>714.28571428571433</c:v>
                </c:pt>
                <c:pt idx="10">
                  <c:v>1428.5714285714287</c:v>
                </c:pt>
                <c:pt idx="11">
                  <c:v>2142.8571428571427</c:v>
                </c:pt>
                <c:pt idx="12">
                  <c:v>4457.1428571428569</c:v>
                </c:pt>
                <c:pt idx="13">
                  <c:v>5714.2857142857147</c:v>
                </c:pt>
                <c:pt idx="14">
                  <c:v>8571.4285714285706</c:v>
                </c:pt>
                <c:pt idx="15">
                  <c:v>9342.86</c:v>
                </c:pt>
                <c:pt idx="16">
                  <c:v>14285.714285714286</c:v>
                </c:pt>
              </c:numCache>
            </c:numRef>
          </c:xVal>
          <c:yVal>
            <c:numRef>
              <c:f>GPPlot_DoseCmax_ADMETPred!$C$41:$C$57</c:f>
              <c:numCache>
                <c:formatCode>0.00</c:formatCode>
                <c:ptCount val="17"/>
                <c:pt idx="0">
                  <c:v>0.704516072485045</c:v>
                </c:pt>
                <c:pt idx="1">
                  <c:v>2.0144736842105262</c:v>
                </c:pt>
                <c:pt idx="2">
                  <c:v>5.0364035087719303</c:v>
                </c:pt>
                <c:pt idx="3">
                  <c:v>10.072368421052632</c:v>
                </c:pt>
                <c:pt idx="4">
                  <c:v>20.144736842105264</c:v>
                </c:pt>
                <c:pt idx="5">
                  <c:v>40.289473684210527</c:v>
                </c:pt>
                <c:pt idx="6">
                  <c:v>60.434210526315795</c:v>
                </c:pt>
                <c:pt idx="7">
                  <c:v>80.578947368421055</c:v>
                </c:pt>
                <c:pt idx="8">
                  <c:v>201.44736842105263</c:v>
                </c:pt>
                <c:pt idx="9">
                  <c:v>503.59649122807014</c:v>
                </c:pt>
                <c:pt idx="10">
                  <c:v>1003.7719298245615</c:v>
                </c:pt>
                <c:pt idx="11">
                  <c:v>1420.1754385964914</c:v>
                </c:pt>
                <c:pt idx="12">
                  <c:v>2935.5263157894738</c:v>
                </c:pt>
                <c:pt idx="13">
                  <c:v>3659.5614035087719</c:v>
                </c:pt>
                <c:pt idx="14">
                  <c:v>4549.5614035087719</c:v>
                </c:pt>
                <c:pt idx="15">
                  <c:v>4710.53</c:v>
                </c:pt>
                <c:pt idx="16">
                  <c:v>5418.4210526315792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81-4481-9B87-A7AE5106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(Glyphosate)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66789892234586"/>
          <c:y val="0.2355370148806803"/>
          <c:w val="0.77037441476156276"/>
          <c:h val="0.668020504858699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8716701444438713E-2"/>
                  <c:y val="0.321846758662016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GPPlot_DoseCmax_ADMETPred!$L$2:$L$17</c:f>
              <c:numCache>
                <c:formatCode>0.00</c:formatCode>
                <c:ptCount val="16"/>
                <c:pt idx="0" formatCode="General">
                  <c:v>1</c:v>
                </c:pt>
                <c:pt idx="1">
                  <c:v>2.8571428571428572</c:v>
                </c:pt>
                <c:pt idx="2">
                  <c:v>7.1428571428571432</c:v>
                </c:pt>
                <c:pt idx="3">
                  <c:v>14.285714285714286</c:v>
                </c:pt>
                <c:pt idx="4">
                  <c:v>28.571428571428573</c:v>
                </c:pt>
                <c:pt idx="5">
                  <c:v>57.142857142857146</c:v>
                </c:pt>
                <c:pt idx="6">
                  <c:v>85.714285714285708</c:v>
                </c:pt>
                <c:pt idx="7">
                  <c:v>114.28571428571429</c:v>
                </c:pt>
                <c:pt idx="8">
                  <c:v>285.71428571428572</c:v>
                </c:pt>
                <c:pt idx="9">
                  <c:v>714.28571428571433</c:v>
                </c:pt>
                <c:pt idx="10">
                  <c:v>1428.5714285714287</c:v>
                </c:pt>
                <c:pt idx="11">
                  <c:v>2142.8571428571427</c:v>
                </c:pt>
                <c:pt idx="12">
                  <c:v>5714.2857142857147</c:v>
                </c:pt>
                <c:pt idx="13">
                  <c:v>8571.4285714285706</c:v>
                </c:pt>
                <c:pt idx="14">
                  <c:v>11428.571428571429</c:v>
                </c:pt>
                <c:pt idx="15">
                  <c:v>14285.714285714286</c:v>
                </c:pt>
              </c:numCache>
            </c:numRef>
          </c:xVal>
          <c:yVal>
            <c:numRef>
              <c:f>GPPlot_DoseCmax_ADMETPred!$M$2:$M$17</c:f>
              <c:numCache>
                <c:formatCode>0.00</c:formatCode>
                <c:ptCount val="16"/>
                <c:pt idx="0">
                  <c:v>0.94632559515008141</c:v>
                </c:pt>
                <c:pt idx="1">
                  <c:v>2.7177514792899409</c:v>
                </c:pt>
                <c:pt idx="2">
                  <c:v>6.7946745562130184</c:v>
                </c:pt>
                <c:pt idx="3">
                  <c:v>13.588757396449704</c:v>
                </c:pt>
                <c:pt idx="4">
                  <c:v>27.177514792899409</c:v>
                </c:pt>
                <c:pt idx="5">
                  <c:v>54.355029585798817</c:v>
                </c:pt>
                <c:pt idx="6">
                  <c:v>81.532544378698219</c:v>
                </c:pt>
                <c:pt idx="7">
                  <c:v>108.71005917159763</c:v>
                </c:pt>
                <c:pt idx="8">
                  <c:v>271.7751479289941</c:v>
                </c:pt>
                <c:pt idx="9">
                  <c:v>679.40828402366856</c:v>
                </c:pt>
                <c:pt idx="10">
                  <c:v>1277.3372781065088</c:v>
                </c:pt>
                <c:pt idx="11">
                  <c:v>1915.9763313609469</c:v>
                </c:pt>
                <c:pt idx="12">
                  <c:v>4937.1597633136089</c:v>
                </c:pt>
                <c:pt idx="13">
                  <c:v>6137.869822485206</c:v>
                </c:pt>
                <c:pt idx="14">
                  <c:v>6829.5857988165681</c:v>
                </c:pt>
                <c:pt idx="15">
                  <c:v>7310.0591715976334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95-4F59-90D6-6FAA30C9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(Aminomethylphosphonic acid)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66789892234586"/>
          <c:y val="0.2355370148806803"/>
          <c:w val="0.77037441476156276"/>
          <c:h val="0.590857477505409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190110897246836"/>
                  <c:y val="1.032266113428816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GPPlot_DoseCmax_ADMETPred!$G$2:$G$16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 formatCode="0.00">
                  <c:v>71.428571428571431</c:v>
                </c:pt>
                <c:pt idx="7" formatCode="0.00">
                  <c:v>142.85714285714286</c:v>
                </c:pt>
                <c:pt idx="8" formatCode="0.00">
                  <c:v>714.28571428571433</c:v>
                </c:pt>
                <c:pt idx="9" formatCode="0.00">
                  <c:v>1428.5714285714287</c:v>
                </c:pt>
                <c:pt idx="10" formatCode="0.00">
                  <c:v>2857.1428571428573</c:v>
                </c:pt>
                <c:pt idx="11" formatCode="0.00">
                  <c:v>5714.2857142857147</c:v>
                </c:pt>
                <c:pt idx="12" formatCode="0.00">
                  <c:v>8571.4285714285706</c:v>
                </c:pt>
                <c:pt idx="13" formatCode="0.00">
                  <c:v>11428.571428571429</c:v>
                </c:pt>
                <c:pt idx="14" formatCode="0.00">
                  <c:v>14285.714285714286</c:v>
                </c:pt>
              </c:numCache>
            </c:numRef>
          </c:xVal>
          <c:yVal>
            <c:numRef>
              <c:f>GPPlot_DoseCmax_ADMETPred!$H$2:$H$16</c:f>
              <c:numCache>
                <c:formatCode>0.00</c:formatCode>
                <c:ptCount val="15"/>
                <c:pt idx="0">
                  <c:v>0.33375961382589747</c:v>
                </c:pt>
                <c:pt idx="1">
                  <c:v>0.66742916839280242</c:v>
                </c:pt>
                <c:pt idx="2">
                  <c:v>1.3348583367856048</c:v>
                </c:pt>
                <c:pt idx="3">
                  <c:v>2.6698067328302022</c:v>
                </c:pt>
                <c:pt idx="4">
                  <c:v>5.3396134656604044</c:v>
                </c:pt>
                <c:pt idx="5">
                  <c:v>10.679226931320809</c:v>
                </c:pt>
                <c:pt idx="6">
                  <c:v>23.837785262702859</c:v>
                </c:pt>
                <c:pt idx="7">
                  <c:v>47.674669932815803</c:v>
                </c:pt>
                <c:pt idx="8">
                  <c:v>239.9989192888921</c:v>
                </c:pt>
                <c:pt idx="9">
                  <c:v>473.10830526486433</c:v>
                </c:pt>
                <c:pt idx="10">
                  <c:v>946.25263423332547</c:v>
                </c:pt>
                <c:pt idx="11">
                  <c:v>1892.4152092076588</c:v>
                </c:pt>
                <c:pt idx="12">
                  <c:v>2838.6678434409841</c:v>
                </c:pt>
                <c:pt idx="13">
                  <c:v>3784.8304184153176</c:v>
                </c:pt>
                <c:pt idx="14">
                  <c:v>4723.8783119292493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E9-49EC-9F33-390682896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(Glyphosate, last two</a:t>
            </a:r>
            <a:r>
              <a:rPr lang="en-US" baseline="0">
                <a:solidFill>
                  <a:sysClr val="windowText" lastClr="000000"/>
                </a:solidFill>
              </a:rPr>
              <a:t> data points)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235632542006772"/>
          <c:y val="1.1947543278819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51381096612671"/>
          <c:y val="0.19883984853016176"/>
          <c:w val="0.77037441476156276"/>
          <c:h val="0.668020504858699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0364655970585561"/>
                  <c:y val="0.21666363702830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GPPlot_DoseCmax_ADMETPred!$L$16:$L$17</c:f>
              <c:numCache>
                <c:formatCode>0.00</c:formatCode>
                <c:ptCount val="2"/>
                <c:pt idx="0">
                  <c:v>11428.571428571429</c:v>
                </c:pt>
                <c:pt idx="1">
                  <c:v>14285.714285714286</c:v>
                </c:pt>
              </c:numCache>
            </c:numRef>
          </c:xVal>
          <c:yVal>
            <c:numRef>
              <c:f>GPPlot_DoseCmax_ADMETPred!$M$16:$M$17</c:f>
              <c:numCache>
                <c:formatCode>0.00</c:formatCode>
                <c:ptCount val="2"/>
                <c:pt idx="0">
                  <c:v>6829.5857988165681</c:v>
                </c:pt>
                <c:pt idx="1">
                  <c:v>7310.0591715976334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78-4A25-B635-0C71244E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(Metolachlor)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50560631847557"/>
          <c:y val="0.24548702905816486"/>
          <c:w val="0.77037441476156276"/>
          <c:h val="0.596265208179201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5.9209938588192713E-2"/>
                  <c:y val="0.148005064890172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GPPlot_DoseCmax_ADMETPred!$L$41:$L$58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 formatCode="0.00">
                  <c:v>57.142857142857146</c:v>
                </c:pt>
                <c:pt idx="7" formatCode="0.00">
                  <c:v>85.714285714285708</c:v>
                </c:pt>
                <c:pt idx="8" formatCode="0.00">
                  <c:v>118.71428571428571</c:v>
                </c:pt>
                <c:pt idx="9" formatCode="0.00">
                  <c:v>142.85714285714286</c:v>
                </c:pt>
                <c:pt idx="10" formatCode="0.00">
                  <c:v>285.71428571428572</c:v>
                </c:pt>
                <c:pt idx="11" formatCode="0.00">
                  <c:v>571.42857142857144</c:v>
                </c:pt>
                <c:pt idx="12" formatCode="0.00">
                  <c:v>714.28571428571433</c:v>
                </c:pt>
                <c:pt idx="13" formatCode="0.00">
                  <c:v>1428.5714285714287</c:v>
                </c:pt>
                <c:pt idx="14" formatCode="0.00">
                  <c:v>2857.1428571428573</c:v>
                </c:pt>
                <c:pt idx="15" formatCode="0.00">
                  <c:v>7142.8571428571431</c:v>
                </c:pt>
                <c:pt idx="16">
                  <c:v>10714.285714285714</c:v>
                </c:pt>
                <c:pt idx="17">
                  <c:v>14285.714285714286</c:v>
                </c:pt>
              </c:numCache>
            </c:numRef>
          </c:xVal>
          <c:yVal>
            <c:numRef>
              <c:f>GPPlot_DoseCmax_ADMETPred!$M$41:$M$58</c:f>
              <c:numCache>
                <c:formatCode>0.00</c:formatCode>
                <c:ptCount val="18"/>
                <c:pt idx="0">
                  <c:v>1.9904862579281182</c:v>
                </c:pt>
                <c:pt idx="1">
                  <c:v>3.9024647887323947</c:v>
                </c:pt>
                <c:pt idx="2">
                  <c:v>7.5250000000000004</c:v>
                </c:pt>
                <c:pt idx="3">
                  <c:v>14.159507042253521</c:v>
                </c:pt>
                <c:pt idx="4">
                  <c:v>25.472887323943663</c:v>
                </c:pt>
                <c:pt idx="5">
                  <c:v>41.989436619718312</c:v>
                </c:pt>
                <c:pt idx="6">
                  <c:v>58.792253521126753</c:v>
                </c:pt>
                <c:pt idx="7">
                  <c:v>69.975352112676049</c:v>
                </c:pt>
                <c:pt idx="8">
                  <c:v>74.947183098591552</c:v>
                </c:pt>
                <c:pt idx="9">
                  <c:v>77.292253521126753</c:v>
                </c:pt>
                <c:pt idx="10">
                  <c:v>84.985915492957744</c:v>
                </c:pt>
                <c:pt idx="11">
                  <c:v>90.883802816901408</c:v>
                </c:pt>
                <c:pt idx="12">
                  <c:v>92.521126760563391</c:v>
                </c:pt>
                <c:pt idx="13">
                  <c:v>97.24647887323944</c:v>
                </c:pt>
                <c:pt idx="14">
                  <c:v>101.61619718309859</c:v>
                </c:pt>
                <c:pt idx="15">
                  <c:v>107.03873239436621</c:v>
                </c:pt>
                <c:pt idx="16">
                  <c:v>109.33802816901408</c:v>
                </c:pt>
                <c:pt idx="17">
                  <c:v>109.3556338028169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4C-4DFA-9ED3-83515F8D8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(Metolachlor)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50560631847557"/>
          <c:y val="0.24548702905816486"/>
          <c:w val="0.77037441476156276"/>
          <c:h val="0.596265208179201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5.9209938588192713E-2"/>
                  <c:y val="0.148005064890172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GPPlot_DoseCmax_OPERA!$K$41:$K$59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 formatCode="0.00">
                  <c:v>57.142857142857146</c:v>
                </c:pt>
                <c:pt idx="7" formatCode="0.00">
                  <c:v>85.714285714285708</c:v>
                </c:pt>
                <c:pt idx="8" formatCode="0.00">
                  <c:v>114.28571428571429</c:v>
                </c:pt>
                <c:pt idx="9" formatCode="0.00">
                  <c:v>142.85714285714286</c:v>
                </c:pt>
                <c:pt idx="10" formatCode="0.00">
                  <c:v>285.71428571428572</c:v>
                </c:pt>
                <c:pt idx="11" formatCode="0.00">
                  <c:v>571.42857142857144</c:v>
                </c:pt>
                <c:pt idx="12" formatCode="0.00">
                  <c:v>714.28571428571433</c:v>
                </c:pt>
                <c:pt idx="13" formatCode="0.00">
                  <c:v>1428.5714285714287</c:v>
                </c:pt>
                <c:pt idx="14" formatCode="0.00">
                  <c:v>2857.1428571428573</c:v>
                </c:pt>
                <c:pt idx="15" formatCode="0.00">
                  <c:v>7142.8571428571431</c:v>
                </c:pt>
                <c:pt idx="16">
                  <c:v>8571.4285714285706</c:v>
                </c:pt>
                <c:pt idx="17">
                  <c:v>11428.571428571429</c:v>
                </c:pt>
                <c:pt idx="18">
                  <c:v>14285.714285714286</c:v>
                </c:pt>
              </c:numCache>
            </c:numRef>
          </c:xVal>
          <c:yVal>
            <c:numRef>
              <c:f>GPPlot_DoseCmax_OPERA!$L$41:$L$59</c:f>
              <c:numCache>
                <c:formatCode>General</c:formatCode>
                <c:ptCount val="19"/>
                <c:pt idx="0">
                  <c:v>1.1592670894996475</c:v>
                </c:pt>
                <c:pt idx="1">
                  <c:v>2.2524647887323948</c:v>
                </c:pt>
                <c:pt idx="2">
                  <c:v>4.2651408450704231</c:v>
                </c:pt>
                <c:pt idx="3">
                  <c:v>7.783450704225352</c:v>
                </c:pt>
                <c:pt idx="4">
                  <c:v>13.360211267605633</c:v>
                </c:pt>
                <c:pt idx="5">
                  <c:v>20.412323943661974</c:v>
                </c:pt>
                <c:pt idx="6">
                  <c:v>27.015845070422536</c:v>
                </c:pt>
                <c:pt idx="7">
                  <c:v>31.621478873239433</c:v>
                </c:pt>
                <c:pt idx="8">
                  <c:v>33.43239436619718</c:v>
                </c:pt>
                <c:pt idx="9">
                  <c:v>34.552112676056339</c:v>
                </c:pt>
                <c:pt idx="10">
                  <c:v>37.521126760563384</c:v>
                </c:pt>
                <c:pt idx="11">
                  <c:v>39.739436619718305</c:v>
                </c:pt>
                <c:pt idx="12">
                  <c:v>40.341549295774655</c:v>
                </c:pt>
                <c:pt idx="13">
                  <c:v>42.04225352112676</c:v>
                </c:pt>
                <c:pt idx="14">
                  <c:v>43.573943661971832</c:v>
                </c:pt>
                <c:pt idx="15">
                  <c:v>45.41901408450704</c:v>
                </c:pt>
                <c:pt idx="16">
                  <c:v>45.764084507042249</c:v>
                </c:pt>
                <c:pt idx="17">
                  <c:v>46.302816901408448</c:v>
                </c:pt>
                <c:pt idx="18">
                  <c:v>46.70774647887324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27-43D1-B698-AA49A7223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Relationship between</a:t>
            </a:r>
            <a:r>
              <a:rPr lang="en-US" baseline="0">
                <a:solidFill>
                  <a:sysClr val="windowText" lastClr="000000"/>
                </a:solidFill>
              </a:rPr>
              <a:t> external d</a:t>
            </a:r>
            <a:r>
              <a:rPr lang="en-US">
                <a:solidFill>
                  <a:sysClr val="windowText" lastClr="000000"/>
                </a:solidFill>
              </a:rPr>
              <a:t>ose and</a:t>
            </a:r>
            <a:r>
              <a:rPr lang="en-US" baseline="0">
                <a:solidFill>
                  <a:sysClr val="windowText" lastClr="000000"/>
                </a:solidFill>
              </a:rPr>
              <a:t> plasma </a:t>
            </a:r>
            <a:r>
              <a:rPr lang="en-US">
                <a:solidFill>
                  <a:sysClr val="windowText" lastClr="000000"/>
                </a:solidFill>
              </a:rPr>
              <a:t>Cmax (Glyphosate)</a:t>
            </a:r>
          </a:p>
        </c:rich>
      </c:tx>
      <c:layout>
        <c:manualLayout>
          <c:xMode val="edge"/>
          <c:yMode val="edge"/>
          <c:x val="0.10525355114901766"/>
          <c:y val="2.296870167755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46039612872963"/>
          <c:y val="0.20494086599550387"/>
          <c:w val="0.77037441476156276"/>
          <c:h val="0.668020504858699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1980683333242142E-2"/>
                  <c:y val="0.375158999525063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GPPlot_DoseCmax_OPERA!$L$2:$L$17</c:f>
              <c:numCache>
                <c:formatCode>0.00</c:formatCode>
                <c:ptCount val="16"/>
                <c:pt idx="0" formatCode="General">
                  <c:v>1</c:v>
                </c:pt>
                <c:pt idx="1">
                  <c:v>2.8571428571428572</c:v>
                </c:pt>
                <c:pt idx="2">
                  <c:v>7.1428571428571432</c:v>
                </c:pt>
                <c:pt idx="3">
                  <c:v>14.285714285714286</c:v>
                </c:pt>
                <c:pt idx="4">
                  <c:v>28.571428571428573</c:v>
                </c:pt>
                <c:pt idx="5">
                  <c:v>57.142857142857146</c:v>
                </c:pt>
                <c:pt idx="6">
                  <c:v>85.714285714285708</c:v>
                </c:pt>
                <c:pt idx="7">
                  <c:v>114.28571428571429</c:v>
                </c:pt>
                <c:pt idx="8">
                  <c:v>285.71428571428572</c:v>
                </c:pt>
                <c:pt idx="9">
                  <c:v>714.28571428571433</c:v>
                </c:pt>
                <c:pt idx="10">
                  <c:v>1428.5714285714287</c:v>
                </c:pt>
                <c:pt idx="11">
                  <c:v>2142.8571428571427</c:v>
                </c:pt>
                <c:pt idx="12">
                  <c:v>5714.2857142857147</c:v>
                </c:pt>
                <c:pt idx="13">
                  <c:v>8571.4285714285706</c:v>
                </c:pt>
                <c:pt idx="14">
                  <c:v>11428.571428571429</c:v>
                </c:pt>
                <c:pt idx="15">
                  <c:v>14285.714285714286</c:v>
                </c:pt>
              </c:numCache>
            </c:numRef>
          </c:xVal>
          <c:yVal>
            <c:numRef>
              <c:f>GPPlot_DoseCmax_OPERA!$M$2:$M$17</c:f>
              <c:numCache>
                <c:formatCode>0.00</c:formatCode>
                <c:ptCount val="16"/>
                <c:pt idx="0">
                  <c:v>1.4408569079628324</c:v>
                </c:pt>
                <c:pt idx="1">
                  <c:v>4.1185207100591716</c:v>
                </c:pt>
                <c:pt idx="2">
                  <c:v>10.296449704142011</c:v>
                </c:pt>
                <c:pt idx="3">
                  <c:v>20.592899408284023</c:v>
                </c:pt>
                <c:pt idx="4">
                  <c:v>41.185207100591718</c:v>
                </c:pt>
                <c:pt idx="5">
                  <c:v>82.372781065088759</c:v>
                </c:pt>
                <c:pt idx="6">
                  <c:v>123.55621301775147</c:v>
                </c:pt>
                <c:pt idx="7">
                  <c:v>164.73964497041422</c:v>
                </c:pt>
                <c:pt idx="8">
                  <c:v>411.85207100591714</c:v>
                </c:pt>
                <c:pt idx="9">
                  <c:v>1029.6449704142012</c:v>
                </c:pt>
                <c:pt idx="10">
                  <c:v>1636.6863905325447</c:v>
                </c:pt>
                <c:pt idx="11">
                  <c:v>2455.0295857988162</c:v>
                </c:pt>
                <c:pt idx="12">
                  <c:v>6324.2603550295862</c:v>
                </c:pt>
                <c:pt idx="13">
                  <c:v>7944.3786982248521</c:v>
                </c:pt>
                <c:pt idx="14">
                  <c:v>8914.2011834319528</c:v>
                </c:pt>
                <c:pt idx="15">
                  <c:v>9597.6331360946751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00-4688-BE67-5FBB45747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6159"/>
        <c:axId val="26699503"/>
      </c:scatterChart>
      <c:valAx>
        <c:axId val="2670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Dose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(mg/kg/day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99503"/>
        <c:crosses val="autoZero"/>
        <c:crossBetween val="midCat"/>
      </c:valAx>
      <c:valAx>
        <c:axId val="2669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Cmax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(uM)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18677</xdr:colOff>
      <xdr:row>18</xdr:row>
      <xdr:rowOff>566003</xdr:rowOff>
    </xdr:from>
    <xdr:to>
      <xdr:col>4</xdr:col>
      <xdr:colOff>18676</xdr:colOff>
      <xdr:row>38</xdr:row>
      <xdr:rowOff>82326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9C37DB-444A-4328-8AAC-BFA8E4C26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93382</xdr:colOff>
      <xdr:row>39</xdr:row>
      <xdr:rowOff>31905</xdr:rowOff>
    </xdr:from>
    <xdr:to>
      <xdr:col>29</xdr:col>
      <xdr:colOff>672352</xdr:colOff>
      <xdr:row>56</xdr:row>
      <xdr:rowOff>18677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37458B-4917-4DA6-AA0F-16B4B5BFC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105495</xdr:colOff>
      <xdr:row>38</xdr:row>
      <xdr:rowOff>185386</xdr:rowOff>
    </xdr:from>
    <xdr:to>
      <xdr:col>7</xdr:col>
      <xdr:colOff>1134595</xdr:colOff>
      <xdr:row>57</xdr:row>
      <xdr:rowOff>74706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794D56-9C8C-4941-8F07-7C2DA18B7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193428</xdr:colOff>
      <xdr:row>0</xdr:row>
      <xdr:rowOff>12081</xdr:rowOff>
    </xdr:from>
    <xdr:to>
      <xdr:col>18</xdr:col>
      <xdr:colOff>256802</xdr:colOff>
      <xdr:row>17</xdr:row>
      <xdr:rowOff>37353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804D48C-6561-44AF-BCD7-E6C595125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3110</xdr:colOff>
      <xdr:row>19</xdr:row>
      <xdr:rowOff>88865</xdr:rowOff>
    </xdr:from>
    <xdr:to>
      <xdr:col>9</xdr:col>
      <xdr:colOff>0</xdr:colOff>
      <xdr:row>36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CB4A212-5D40-4CE5-B420-DE047101B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454883</xdr:colOff>
      <xdr:row>0</xdr:row>
      <xdr:rowOff>2988</xdr:rowOff>
    </xdr:from>
    <xdr:to>
      <xdr:col>24</xdr:col>
      <xdr:colOff>18676</xdr:colOff>
      <xdr:row>17</xdr:row>
      <xdr:rowOff>56029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D6C3E2B-A562-47BE-8D24-0FBAF5B44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62458</xdr:colOff>
      <xdr:row>39</xdr:row>
      <xdr:rowOff>7918</xdr:rowOff>
    </xdr:from>
    <xdr:to>
      <xdr:col>17</xdr:col>
      <xdr:colOff>653676</xdr:colOff>
      <xdr:row>57</xdr:row>
      <xdr:rowOff>149412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A7D2642-8A7E-424C-BCE1-144218428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91973</xdr:colOff>
      <xdr:row>39</xdr:row>
      <xdr:rowOff>6897</xdr:rowOff>
    </xdr:from>
    <xdr:to>
      <xdr:col>16</xdr:col>
      <xdr:colOff>615757</xdr:colOff>
      <xdr:row>59</xdr:row>
      <xdr:rowOff>19243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46C6F2-FB93-4CB3-8043-44E8A1FB3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220792</xdr:colOff>
      <xdr:row>0</xdr:row>
      <xdr:rowOff>47967</xdr:rowOff>
    </xdr:from>
    <xdr:to>
      <xdr:col>17</xdr:col>
      <xdr:colOff>788789</xdr:colOff>
      <xdr:row>17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D07BA5-FEB9-4E57-BA80-DB52FF6BC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7621</xdr:colOff>
      <xdr:row>18</xdr:row>
      <xdr:rowOff>2732</xdr:rowOff>
    </xdr:from>
    <xdr:to>
      <xdr:col>9</xdr:col>
      <xdr:colOff>0</xdr:colOff>
      <xdr:row>35</xdr:row>
      <xdr:rowOff>230909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8DBD7-90E9-413D-B8F2-CBCC71292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131851</xdr:colOff>
      <xdr:row>39</xdr:row>
      <xdr:rowOff>9583</xdr:rowOff>
    </xdr:from>
    <xdr:to>
      <xdr:col>8</xdr:col>
      <xdr:colOff>673485</xdr:colOff>
      <xdr:row>57</xdr:row>
      <xdr:rowOff>192423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5B99A6-127D-4E8F-9AC8-7D974E905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992040</xdr:colOff>
      <xdr:row>0</xdr:row>
      <xdr:rowOff>46105</xdr:rowOff>
    </xdr:from>
    <xdr:to>
      <xdr:col>23</xdr:col>
      <xdr:colOff>654242</xdr:colOff>
      <xdr:row>17</xdr:row>
      <xdr:rowOff>19242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836262D-B563-4084-A395-00F2C67CD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30787</xdr:colOff>
      <xdr:row>17</xdr:row>
      <xdr:rowOff>142393</xdr:rowOff>
    </xdr:from>
    <xdr:to>
      <xdr:col>3</xdr:col>
      <xdr:colOff>1231516</xdr:colOff>
      <xdr:row>35</xdr:row>
      <xdr:rowOff>230909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39E33DA-290B-4F81-9F94-DC5A26142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294756</xdr:colOff>
      <xdr:row>38</xdr:row>
      <xdr:rowOff>182822</xdr:rowOff>
    </xdr:from>
    <xdr:to>
      <xdr:col>29</xdr:col>
      <xdr:colOff>0</xdr:colOff>
      <xdr:row>55</xdr:row>
      <xdr:rowOff>19243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30A14E8-7334-4E22-B16A-DACC2A96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35</xdr:row>
      <xdr:rowOff>30479</xdr:rowOff>
    </xdr:from>
    <xdr:to>
      <xdr:col>6</xdr:col>
      <xdr:colOff>660400</xdr:colOff>
      <xdr:row>48</xdr:row>
      <xdr:rowOff>41147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F51FBAB-F7B2-49E6-AF70-02E1FC46326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r="831" b="3255"/>
        <a:stretch/>
      </xdr:blipFill>
      <xdr:spPr>
        <a:xfrm>
          <a:off x="12700" y="6799579"/>
          <a:ext cx="4686300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23496</xdr:colOff>
      <xdr:row>35</xdr:row>
      <xdr:rowOff>34290</xdr:rowOff>
    </xdr:from>
    <xdr:to>
      <xdr:col>14</xdr:col>
      <xdr:colOff>660400</xdr:colOff>
      <xdr:row>48</xdr:row>
      <xdr:rowOff>44958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595B110-2447-4130-8A35-BBD2B151F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8296" y="6803390"/>
          <a:ext cx="4675504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24764</xdr:colOff>
      <xdr:row>35</xdr:row>
      <xdr:rowOff>25681</xdr:rowOff>
    </xdr:from>
    <xdr:to>
      <xdr:col>22</xdr:col>
      <xdr:colOff>673099</xdr:colOff>
      <xdr:row>48</xdr:row>
      <xdr:rowOff>36349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6C0D4A5-7F88-421F-B61F-4BBC812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4364" y="6794781"/>
          <a:ext cx="4686935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25400</xdr:colOff>
      <xdr:row>49</xdr:row>
      <xdr:rowOff>24512</xdr:rowOff>
    </xdr:from>
    <xdr:to>
      <xdr:col>6</xdr:col>
      <xdr:colOff>660400</xdr:colOff>
      <xdr:row>62</xdr:row>
      <xdr:rowOff>35180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6036643-DF99-4C91-B0B4-9817FD481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00" y="9460612"/>
          <a:ext cx="4673600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9526</xdr:colOff>
      <xdr:row>49</xdr:row>
      <xdr:rowOff>24766</xdr:rowOff>
    </xdr:from>
    <xdr:to>
      <xdr:col>15</xdr:col>
      <xdr:colOff>0</xdr:colOff>
      <xdr:row>62</xdr:row>
      <xdr:rowOff>35434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8A69180-1DCD-472A-B105-138C82FC5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4326" y="9460866"/>
          <a:ext cx="4702174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20954</xdr:colOff>
      <xdr:row>49</xdr:row>
      <xdr:rowOff>22926</xdr:rowOff>
    </xdr:from>
    <xdr:to>
      <xdr:col>23</xdr:col>
      <xdr:colOff>12699</xdr:colOff>
      <xdr:row>62</xdr:row>
      <xdr:rowOff>33594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57DCC7D-AF3E-4513-913B-E92DEA25C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90554" y="9459026"/>
          <a:ext cx="4703445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25400</xdr:colOff>
      <xdr:row>3</xdr:row>
      <xdr:rowOff>36830</xdr:rowOff>
    </xdr:from>
    <xdr:to>
      <xdr:col>6</xdr:col>
      <xdr:colOff>647700</xdr:colOff>
      <xdr:row>16</xdr:row>
      <xdr:rowOff>44450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BA546ED-1897-4928-B46F-F19C9BDB1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400" y="709930"/>
          <a:ext cx="4660900" cy="248412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39370</xdr:colOff>
      <xdr:row>3</xdr:row>
      <xdr:rowOff>25400</xdr:rowOff>
    </xdr:from>
    <xdr:to>
      <xdr:col>14</xdr:col>
      <xdr:colOff>660399</xdr:colOff>
      <xdr:row>16</xdr:row>
      <xdr:rowOff>36068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C62D2FE-673A-4FD2-9EB5-5DEE0537A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24170" y="698500"/>
          <a:ext cx="4659629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38734</xdr:colOff>
      <xdr:row>3</xdr:row>
      <xdr:rowOff>27688</xdr:rowOff>
    </xdr:from>
    <xdr:to>
      <xdr:col>22</xdr:col>
      <xdr:colOff>669484</xdr:colOff>
      <xdr:row>16</xdr:row>
      <xdr:rowOff>38356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6E492F1-632C-4D48-A8B5-788DC2058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08334" y="700788"/>
          <a:ext cx="4669350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1</xdr:colOff>
      <xdr:row>17</xdr:row>
      <xdr:rowOff>26670</xdr:rowOff>
    </xdr:from>
    <xdr:to>
      <xdr:col>6</xdr:col>
      <xdr:colOff>658946</xdr:colOff>
      <xdr:row>30</xdr:row>
      <xdr:rowOff>37338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0D340F1-0055-4529-83EB-2D75BC681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" y="3366770"/>
          <a:ext cx="4697545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19051</xdr:colOff>
      <xdr:row>17</xdr:row>
      <xdr:rowOff>12700</xdr:rowOff>
    </xdr:from>
    <xdr:to>
      <xdr:col>15</xdr:col>
      <xdr:colOff>1</xdr:colOff>
      <xdr:row>30</xdr:row>
      <xdr:rowOff>23368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D1EE950-8D2E-4DB1-AB3A-D7DC7E52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03851" y="3352800"/>
          <a:ext cx="4692650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27940</xdr:colOff>
      <xdr:row>17</xdr:row>
      <xdr:rowOff>5120</xdr:rowOff>
    </xdr:from>
    <xdr:to>
      <xdr:col>22</xdr:col>
      <xdr:colOff>656926</xdr:colOff>
      <xdr:row>30</xdr:row>
      <xdr:rowOff>15788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2E1DC77-FC60-408B-8EF9-92609A84A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797540" y="3345220"/>
          <a:ext cx="4667586" cy="248716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8891</xdr:colOff>
      <xdr:row>114</xdr:row>
      <xdr:rowOff>27061</xdr:rowOff>
    </xdr:from>
    <xdr:to>
      <xdr:col>15</xdr:col>
      <xdr:colOff>12700</xdr:colOff>
      <xdr:row>127</xdr:row>
      <xdr:rowOff>50800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A2D05EB-6B3D-41D2-ACB8-19CD91920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93691" y="21896461"/>
          <a:ext cx="4715509" cy="250023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25400</xdr:colOff>
      <xdr:row>100</xdr:row>
      <xdr:rowOff>57151</xdr:rowOff>
    </xdr:from>
    <xdr:to>
      <xdr:col>6</xdr:col>
      <xdr:colOff>660400</xdr:colOff>
      <xdr:row>113</xdr:row>
      <xdr:rowOff>63501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DE44D08-2F50-4731-BD3D-A102B09D5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5400" y="19259551"/>
          <a:ext cx="4673600" cy="248285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17145</xdr:colOff>
      <xdr:row>100</xdr:row>
      <xdr:rowOff>35385</xdr:rowOff>
    </xdr:from>
    <xdr:to>
      <xdr:col>14</xdr:col>
      <xdr:colOff>660400</xdr:colOff>
      <xdr:row>113</xdr:row>
      <xdr:rowOff>63500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536F3DA5-DD2D-45A8-B053-5E0343EC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01945" y="19237785"/>
          <a:ext cx="4681855" cy="250461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40640</xdr:colOff>
      <xdr:row>100</xdr:row>
      <xdr:rowOff>40640</xdr:rowOff>
    </xdr:from>
    <xdr:to>
      <xdr:col>23</xdr:col>
      <xdr:colOff>12699</xdr:colOff>
      <xdr:row>113</xdr:row>
      <xdr:rowOff>38100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39B6B48-B621-4A62-BEFD-B799BC2F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810240" y="19243040"/>
          <a:ext cx="4683759" cy="247396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38100</xdr:colOff>
      <xdr:row>114</xdr:row>
      <xdr:rowOff>30480</xdr:rowOff>
    </xdr:from>
    <xdr:to>
      <xdr:col>6</xdr:col>
      <xdr:colOff>660400</xdr:colOff>
      <xdr:row>127</xdr:row>
      <xdr:rowOff>38100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A97E5AC-8382-4646-A9FE-080F9117F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8100" y="21899880"/>
          <a:ext cx="4660900" cy="248412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17145</xdr:colOff>
      <xdr:row>114</xdr:row>
      <xdr:rowOff>6965</xdr:rowOff>
    </xdr:from>
    <xdr:to>
      <xdr:col>23</xdr:col>
      <xdr:colOff>12700</xdr:colOff>
      <xdr:row>127</xdr:row>
      <xdr:rowOff>50800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6D83B49-627E-4C66-88A9-8AF49520D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786745" y="21876365"/>
          <a:ext cx="4707255" cy="252033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31748</xdr:colOff>
      <xdr:row>68</xdr:row>
      <xdr:rowOff>25400</xdr:rowOff>
    </xdr:from>
    <xdr:to>
      <xdr:col>7</xdr:col>
      <xdr:colOff>0</xdr:colOff>
      <xdr:row>80</xdr:row>
      <xdr:rowOff>163476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583C0F3-1682-432B-9AAB-63C37EDA8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1748" y="13131800"/>
          <a:ext cx="4679952" cy="242407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12699</xdr:colOff>
      <xdr:row>68</xdr:row>
      <xdr:rowOff>25400</xdr:rowOff>
    </xdr:from>
    <xdr:to>
      <xdr:col>15</xdr:col>
      <xdr:colOff>0</xdr:colOff>
      <xdr:row>80</xdr:row>
      <xdr:rowOff>152400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72D34A27-2E30-482F-8FD2-2777D708D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397499" y="13131800"/>
          <a:ext cx="4699001" cy="2413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10159</xdr:colOff>
      <xdr:row>68</xdr:row>
      <xdr:rowOff>16021</xdr:rowOff>
    </xdr:from>
    <xdr:to>
      <xdr:col>23</xdr:col>
      <xdr:colOff>0</xdr:colOff>
      <xdr:row>80</xdr:row>
      <xdr:rowOff>139700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92C7AFE4-FBF6-4825-A5A4-EEAA0A2DA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779759" y="13122421"/>
          <a:ext cx="4701541" cy="240967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33655</xdr:colOff>
      <xdr:row>82</xdr:row>
      <xdr:rowOff>24931</xdr:rowOff>
    </xdr:from>
    <xdr:to>
      <xdr:col>7</xdr:col>
      <xdr:colOff>0</xdr:colOff>
      <xdr:row>95</xdr:row>
      <xdr:rowOff>38100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3734BC5-22AF-46CF-A27B-6341A3D0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3655" y="15798331"/>
          <a:ext cx="4678045" cy="248966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8</xdr:col>
      <xdr:colOff>22859</xdr:colOff>
      <xdr:row>82</xdr:row>
      <xdr:rowOff>31657</xdr:rowOff>
    </xdr:from>
    <xdr:to>
      <xdr:col>14</xdr:col>
      <xdr:colOff>660400</xdr:colOff>
      <xdr:row>95</xdr:row>
      <xdr:rowOff>50800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18045B9-58E3-4E56-A999-29E45B9C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407659" y="15805057"/>
          <a:ext cx="4676141" cy="249564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17145</xdr:colOff>
      <xdr:row>82</xdr:row>
      <xdr:rowOff>10984</xdr:rowOff>
    </xdr:from>
    <xdr:to>
      <xdr:col>22</xdr:col>
      <xdr:colOff>660400</xdr:colOff>
      <xdr:row>95</xdr:row>
      <xdr:rowOff>38100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17D6D9FC-AFE6-4006-BD13-B0DBCAB0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786745" y="15784384"/>
          <a:ext cx="4681855" cy="250361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9B0A-1595-48C4-B532-52A8920A692B}">
  <dimension ref="A1:F10"/>
  <sheetViews>
    <sheetView tabSelected="1" zoomScale="172" zoomScaleNormal="172" workbookViewId="0">
      <selection activeCell="A13" sqref="A13"/>
    </sheetView>
  </sheetViews>
  <sheetFormatPr baseColWidth="10" defaultColWidth="8.83203125" defaultRowHeight="15" x14ac:dyDescent="0.2"/>
  <cols>
    <col min="1" max="1" width="15" customWidth="1"/>
    <col min="2" max="2" width="29.83203125" customWidth="1"/>
    <col min="3" max="3" width="9.5" customWidth="1"/>
    <col min="4" max="4" width="15.1640625" style="96" customWidth="1"/>
    <col min="5" max="5" width="20" customWidth="1"/>
    <col min="6" max="6" width="17.33203125" customWidth="1"/>
  </cols>
  <sheetData>
    <row r="1" spans="1:6" x14ac:dyDescent="0.2">
      <c r="A1" s="214" t="s">
        <v>0</v>
      </c>
      <c r="B1" s="214" t="s">
        <v>13</v>
      </c>
      <c r="C1" s="214" t="s">
        <v>118</v>
      </c>
      <c r="D1" s="215" t="s">
        <v>147</v>
      </c>
      <c r="E1" s="214" t="s">
        <v>18</v>
      </c>
      <c r="F1" s="216" t="s">
        <v>102</v>
      </c>
    </row>
    <row r="2" spans="1:6" x14ac:dyDescent="0.2">
      <c r="A2" s="1" t="s">
        <v>2</v>
      </c>
      <c r="B2" s="1" t="s">
        <v>7</v>
      </c>
      <c r="C2" s="1">
        <f t="shared" ref="C2:C7" si="0">D2*1000</f>
        <v>2570</v>
      </c>
      <c r="D2" s="95">
        <v>2.57</v>
      </c>
      <c r="E2" s="1" t="s">
        <v>16</v>
      </c>
      <c r="F2" t="s">
        <v>100</v>
      </c>
    </row>
    <row r="3" spans="1:6" x14ac:dyDescent="0.2">
      <c r="A3" s="1" t="s">
        <v>5</v>
      </c>
      <c r="B3" s="1" t="s">
        <v>10</v>
      </c>
      <c r="C3" s="1">
        <f t="shared" si="0"/>
        <v>10000</v>
      </c>
      <c r="D3" s="95">
        <v>10</v>
      </c>
      <c r="E3" s="1" t="s">
        <v>12</v>
      </c>
      <c r="F3" t="s">
        <v>99</v>
      </c>
    </row>
    <row r="4" spans="1:6" x14ac:dyDescent="0.2">
      <c r="A4" s="1" t="s">
        <v>4</v>
      </c>
      <c r="B4" s="1" t="s">
        <v>150</v>
      </c>
      <c r="C4" s="1">
        <f t="shared" si="0"/>
        <v>10000</v>
      </c>
      <c r="D4" s="95">
        <v>10</v>
      </c>
      <c r="E4" s="1" t="s">
        <v>14</v>
      </c>
      <c r="F4" t="s">
        <v>98</v>
      </c>
    </row>
    <row r="5" spans="1:6" x14ac:dyDescent="0.2">
      <c r="A5" s="213" t="s">
        <v>3</v>
      </c>
      <c r="B5" s="213" t="s">
        <v>9</v>
      </c>
      <c r="C5" s="213">
        <f t="shared" si="0"/>
        <v>159</v>
      </c>
      <c r="D5" s="95">
        <v>0.159</v>
      </c>
      <c r="E5" s="1" t="s">
        <v>15</v>
      </c>
      <c r="F5" t="s">
        <v>97</v>
      </c>
    </row>
    <row r="6" spans="1:6" x14ac:dyDescent="0.2">
      <c r="A6" s="1" t="s">
        <v>1</v>
      </c>
      <c r="B6" s="1" t="s">
        <v>6</v>
      </c>
      <c r="C6" s="1">
        <f t="shared" si="0"/>
        <v>22</v>
      </c>
      <c r="D6" s="95">
        <v>2.1999999999999999E-2</v>
      </c>
      <c r="E6" s="1" t="s">
        <v>17</v>
      </c>
      <c r="F6" t="s">
        <v>96</v>
      </c>
    </row>
    <row r="7" spans="1:6" x14ac:dyDescent="0.2">
      <c r="A7" t="s">
        <v>101</v>
      </c>
      <c r="B7" t="s">
        <v>93</v>
      </c>
      <c r="C7" s="19">
        <f t="shared" si="0"/>
        <v>4710</v>
      </c>
      <c r="D7" s="96">
        <v>4.71</v>
      </c>
      <c r="E7" s="16" t="s">
        <v>94</v>
      </c>
      <c r="F7" t="s">
        <v>95</v>
      </c>
    </row>
    <row r="9" spans="1:6" x14ac:dyDescent="0.2">
      <c r="A9" s="19" t="s">
        <v>148</v>
      </c>
    </row>
    <row r="10" spans="1:6" x14ac:dyDescent="0.2">
      <c r="A10" t="s">
        <v>149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8061-503D-4715-BDCF-E7A0B6A5DEFC}">
  <dimension ref="A1:S17"/>
  <sheetViews>
    <sheetView zoomScale="98" zoomScaleNormal="98" workbookViewId="0">
      <selection activeCell="H20" sqref="H20"/>
    </sheetView>
  </sheetViews>
  <sheetFormatPr baseColWidth="10" defaultColWidth="9.83203125" defaultRowHeight="15" x14ac:dyDescent="0.2"/>
  <cols>
    <col min="1" max="1" width="30" style="3" customWidth="1"/>
    <col min="2" max="2" width="13.5" style="3" customWidth="1"/>
    <col min="3" max="3" width="14.33203125" style="3" customWidth="1"/>
    <col min="4" max="4" width="9.83203125" style="3"/>
    <col min="5" max="5" width="16.5" style="3" customWidth="1"/>
    <col min="6" max="6" width="8" style="3" customWidth="1"/>
    <col min="7" max="7" width="13.1640625" style="3" customWidth="1"/>
    <col min="8" max="8" width="8.6640625" style="7" customWidth="1"/>
    <col min="9" max="9" width="16.33203125" style="7" customWidth="1"/>
    <col min="10" max="10" width="14.83203125" style="3" customWidth="1"/>
    <col min="11" max="11" width="8.83203125" style="3" customWidth="1"/>
    <col min="12" max="12" width="13" style="3" customWidth="1"/>
    <col min="13" max="13" width="9.83203125" style="3"/>
    <col min="14" max="14" width="15.6640625" style="3" customWidth="1"/>
    <col min="15" max="15" width="11.83203125" style="3" customWidth="1"/>
    <col min="16" max="16" width="19.1640625" style="3" customWidth="1"/>
    <col min="17" max="17" width="15.83203125" style="3" customWidth="1"/>
    <col min="18" max="19" width="19" style="3" customWidth="1"/>
    <col min="20" max="16384" width="9.83203125" style="3"/>
  </cols>
  <sheetData>
    <row r="1" spans="1:19" x14ac:dyDescent="0.2">
      <c r="A1" s="15" t="s">
        <v>113</v>
      </c>
    </row>
    <row r="2" spans="1:19" s="12" customFormat="1" x14ac:dyDescent="0.2">
      <c r="A2" s="207" t="s">
        <v>19</v>
      </c>
      <c r="B2" s="208" t="s">
        <v>0</v>
      </c>
      <c r="C2" s="207" t="s">
        <v>18</v>
      </c>
      <c r="D2" s="207" t="s">
        <v>20</v>
      </c>
      <c r="E2" s="207" t="s">
        <v>53</v>
      </c>
      <c r="F2" s="207" t="s">
        <v>21</v>
      </c>
      <c r="G2" s="207" t="s">
        <v>103</v>
      </c>
      <c r="H2" s="207" t="s">
        <v>23</v>
      </c>
      <c r="I2" s="209" t="s">
        <v>55</v>
      </c>
      <c r="J2" s="207" t="s">
        <v>24</v>
      </c>
      <c r="K2" s="207" t="s">
        <v>25</v>
      </c>
      <c r="L2" s="207" t="s">
        <v>26</v>
      </c>
      <c r="M2" s="207" t="s">
        <v>27</v>
      </c>
      <c r="N2" s="207" t="s">
        <v>28</v>
      </c>
      <c r="O2" s="210" t="s">
        <v>29</v>
      </c>
      <c r="P2" s="210" t="s">
        <v>32</v>
      </c>
      <c r="Q2" s="210" t="s">
        <v>31</v>
      </c>
      <c r="R2" s="207" t="s">
        <v>30</v>
      </c>
      <c r="S2" s="207" t="s">
        <v>80</v>
      </c>
    </row>
    <row r="3" spans="1:19" x14ac:dyDescent="0.2">
      <c r="A3" s="3" t="s">
        <v>7</v>
      </c>
      <c r="B3" s="46" t="s">
        <v>2</v>
      </c>
      <c r="C3" s="34" t="s">
        <v>16</v>
      </c>
      <c r="D3" s="34">
        <v>339.32</v>
      </c>
      <c r="E3" s="34" t="s">
        <v>104</v>
      </c>
      <c r="F3" s="34">
        <v>0.35</v>
      </c>
      <c r="G3" s="34" t="s">
        <v>33</v>
      </c>
      <c r="H3" s="34">
        <v>0.35</v>
      </c>
      <c r="I3" s="34">
        <v>3.6867599999999996</v>
      </c>
      <c r="J3" s="34" t="s">
        <v>33</v>
      </c>
      <c r="K3" s="34">
        <v>0.78</v>
      </c>
      <c r="L3" s="34" t="s">
        <v>34</v>
      </c>
      <c r="M3" s="34">
        <v>-8.99</v>
      </c>
      <c r="N3" s="34" t="s">
        <v>34</v>
      </c>
      <c r="O3" s="34">
        <v>-0.06</v>
      </c>
      <c r="P3" s="34" t="s">
        <v>34</v>
      </c>
      <c r="Q3" s="34" t="s">
        <v>11</v>
      </c>
      <c r="R3" s="34" t="s">
        <v>34</v>
      </c>
      <c r="S3" s="34">
        <v>1210</v>
      </c>
    </row>
    <row r="4" spans="1:19" x14ac:dyDescent="0.2">
      <c r="A4" s="3" t="s">
        <v>10</v>
      </c>
      <c r="B4" s="46" t="s">
        <v>5</v>
      </c>
      <c r="C4" s="34" t="s">
        <v>12</v>
      </c>
      <c r="D4" s="34">
        <v>111.03700000000001</v>
      </c>
      <c r="E4" s="34" t="s">
        <v>104</v>
      </c>
      <c r="F4" s="34">
        <v>0.91</v>
      </c>
      <c r="G4" s="34" t="s">
        <v>34</v>
      </c>
      <c r="H4" s="34">
        <v>0</v>
      </c>
      <c r="I4" s="34">
        <v>0</v>
      </c>
      <c r="J4" s="34" t="s">
        <v>34</v>
      </c>
      <c r="K4" s="34">
        <v>-2.14</v>
      </c>
      <c r="L4" s="34" t="s">
        <v>34</v>
      </c>
      <c r="M4" s="34">
        <v>-7.98</v>
      </c>
      <c r="N4" s="34" t="s">
        <v>34</v>
      </c>
      <c r="O4" s="34">
        <v>8.76</v>
      </c>
      <c r="P4" s="34" t="s">
        <v>34</v>
      </c>
      <c r="Q4" s="34">
        <v>2.44</v>
      </c>
      <c r="R4" s="34" t="s">
        <v>34</v>
      </c>
      <c r="S4" s="34">
        <v>10000</v>
      </c>
    </row>
    <row r="5" spans="1:19" x14ac:dyDescent="0.2">
      <c r="A5" s="3" t="s">
        <v>8</v>
      </c>
      <c r="B5" s="46" t="s">
        <v>4</v>
      </c>
      <c r="C5" s="34" t="s">
        <v>14</v>
      </c>
      <c r="D5" s="34">
        <v>169.07300000000001</v>
      </c>
      <c r="E5" s="34" t="s">
        <v>104</v>
      </c>
      <c r="F5" s="34">
        <v>0.99</v>
      </c>
      <c r="G5" s="34" t="s">
        <v>34</v>
      </c>
      <c r="H5" s="34">
        <v>0</v>
      </c>
      <c r="I5" s="34">
        <v>0</v>
      </c>
      <c r="J5" s="34" t="s">
        <v>34</v>
      </c>
      <c r="K5" s="34">
        <v>-3.4</v>
      </c>
      <c r="L5" s="34" t="s">
        <v>33</v>
      </c>
      <c r="M5" s="34">
        <v>-10.29</v>
      </c>
      <c r="N5" s="34" t="s">
        <v>34</v>
      </c>
      <c r="O5" s="34" t="s">
        <v>11</v>
      </c>
      <c r="P5" s="34" t="s">
        <v>34</v>
      </c>
      <c r="Q5" s="34">
        <v>-2.68</v>
      </c>
      <c r="R5" s="34" t="s">
        <v>34</v>
      </c>
      <c r="S5" s="34">
        <v>10000</v>
      </c>
    </row>
    <row r="6" spans="1:19" x14ac:dyDescent="0.2">
      <c r="A6" s="3" t="s">
        <v>93</v>
      </c>
      <c r="B6" s="46" t="s">
        <v>101</v>
      </c>
      <c r="C6" s="34" t="s">
        <v>94</v>
      </c>
      <c r="D6" s="34">
        <v>228.185</v>
      </c>
      <c r="E6" s="34" t="s">
        <v>104</v>
      </c>
      <c r="F6" s="34">
        <v>0.99</v>
      </c>
      <c r="G6" s="34" t="s">
        <v>34</v>
      </c>
      <c r="H6" s="34">
        <v>0</v>
      </c>
      <c r="I6" s="34">
        <v>0</v>
      </c>
      <c r="J6" s="34" t="s">
        <v>34</v>
      </c>
      <c r="K6" s="34">
        <v>1.39</v>
      </c>
      <c r="L6" s="34" t="s">
        <v>34</v>
      </c>
      <c r="M6" s="34">
        <v>-10.29</v>
      </c>
      <c r="N6" s="34" t="s">
        <v>34</v>
      </c>
      <c r="O6" s="34" t="s">
        <v>11</v>
      </c>
      <c r="P6" s="34" t="s">
        <v>34</v>
      </c>
      <c r="Q6" s="34">
        <v>-2.68</v>
      </c>
      <c r="R6" s="34" t="s">
        <v>34</v>
      </c>
      <c r="S6" s="34">
        <v>3140</v>
      </c>
    </row>
    <row r="7" spans="1:19" x14ac:dyDescent="0.2">
      <c r="A7" s="3" t="s">
        <v>9</v>
      </c>
      <c r="B7" s="46" t="s">
        <v>3</v>
      </c>
      <c r="C7" s="34" t="s">
        <v>15</v>
      </c>
      <c r="D7" s="34">
        <v>283.8</v>
      </c>
      <c r="E7" s="34" t="s">
        <v>104</v>
      </c>
      <c r="F7" s="34">
        <v>0.18</v>
      </c>
      <c r="G7" s="34" t="s">
        <v>33</v>
      </c>
      <c r="H7" s="34">
        <v>35.369999999999997</v>
      </c>
      <c r="I7" s="34">
        <v>372.57343199999997</v>
      </c>
      <c r="J7" s="34" t="s">
        <v>33</v>
      </c>
      <c r="K7" s="34">
        <v>3.13</v>
      </c>
      <c r="L7" s="34" t="s">
        <v>33</v>
      </c>
      <c r="M7" s="34">
        <v>-8.0500000000000007</v>
      </c>
      <c r="N7" s="34" t="s">
        <v>33</v>
      </c>
      <c r="O7" s="34">
        <v>2.41</v>
      </c>
      <c r="P7" s="34" t="s">
        <v>34</v>
      </c>
      <c r="Q7" s="34" t="s">
        <v>11</v>
      </c>
      <c r="R7" s="34" t="s">
        <v>34</v>
      </c>
      <c r="S7" s="34">
        <v>75</v>
      </c>
    </row>
    <row r="8" spans="1:19" x14ac:dyDescent="0.2">
      <c r="A8" s="3" t="s">
        <v>6</v>
      </c>
      <c r="B8" s="46" t="s">
        <v>1</v>
      </c>
      <c r="C8" s="34" t="s">
        <v>17</v>
      </c>
      <c r="D8" s="34">
        <v>362.065</v>
      </c>
      <c r="E8" s="34" t="s">
        <v>104</v>
      </c>
      <c r="F8" s="34">
        <v>0.97</v>
      </c>
      <c r="G8" s="34" t="s">
        <v>33</v>
      </c>
      <c r="H8" s="34">
        <v>0</v>
      </c>
      <c r="I8" s="34">
        <v>0</v>
      </c>
      <c r="J8" s="34" t="s">
        <v>33</v>
      </c>
      <c r="K8" s="34">
        <v>-1.37</v>
      </c>
      <c r="L8" s="34" t="s">
        <v>34</v>
      </c>
      <c r="M8" s="34">
        <v>-3.91</v>
      </c>
      <c r="N8" s="34" t="s">
        <v>34</v>
      </c>
      <c r="O8" s="34">
        <v>4.8899999999999997</v>
      </c>
      <c r="P8" s="34" t="s">
        <v>34</v>
      </c>
      <c r="Q8" s="34" t="s">
        <v>11</v>
      </c>
      <c r="R8" s="34" t="s">
        <v>34</v>
      </c>
      <c r="S8" s="34">
        <v>22</v>
      </c>
    </row>
    <row r="9" spans="1:19" x14ac:dyDescent="0.2">
      <c r="B9" s="20"/>
      <c r="H9" s="3"/>
      <c r="I9" s="3"/>
    </row>
    <row r="10" spans="1:19" x14ac:dyDescent="0.2">
      <c r="A10" s="15" t="s">
        <v>112</v>
      </c>
    </row>
    <row r="11" spans="1:19" s="17" customFormat="1" ht="19" customHeight="1" x14ac:dyDescent="0.2">
      <c r="A11" s="211" t="s">
        <v>19</v>
      </c>
      <c r="B11" s="211" t="s">
        <v>0</v>
      </c>
      <c r="C11" s="211" t="s">
        <v>18</v>
      </c>
      <c r="D11" s="211" t="s">
        <v>20</v>
      </c>
      <c r="E11" s="211" t="s">
        <v>53</v>
      </c>
      <c r="F11" s="211" t="s">
        <v>21</v>
      </c>
      <c r="G11" s="211" t="s">
        <v>22</v>
      </c>
      <c r="H11" s="212" t="s">
        <v>23</v>
      </c>
      <c r="I11" s="212" t="s">
        <v>55</v>
      </c>
      <c r="J11" s="211" t="s">
        <v>24</v>
      </c>
      <c r="K11" s="211" t="s">
        <v>25</v>
      </c>
      <c r="L11" s="211" t="s">
        <v>26</v>
      </c>
      <c r="M11" s="211" t="s">
        <v>27</v>
      </c>
      <c r="N11" s="211" t="s">
        <v>28</v>
      </c>
      <c r="O11" s="211" t="s">
        <v>29</v>
      </c>
      <c r="P11" s="211" t="s">
        <v>30</v>
      </c>
      <c r="Q11" s="211" t="s">
        <v>31</v>
      </c>
      <c r="R11" s="211" t="s">
        <v>32</v>
      </c>
      <c r="S11" s="211" t="s">
        <v>80</v>
      </c>
    </row>
    <row r="12" spans="1:19" x14ac:dyDescent="0.2">
      <c r="A12" s="47" t="s">
        <v>7</v>
      </c>
      <c r="B12" s="47" t="s">
        <v>2</v>
      </c>
      <c r="C12" s="47" t="s">
        <v>16</v>
      </c>
      <c r="D12" s="47">
        <v>339.32600000000002</v>
      </c>
      <c r="E12" s="34" t="s">
        <v>54</v>
      </c>
      <c r="F12" s="38">
        <v>0.23321999999999998</v>
      </c>
      <c r="G12" s="34" t="s">
        <v>52</v>
      </c>
      <c r="H12" s="38">
        <f t="shared" ref="H12:H17" si="0">I12/10.5336</f>
        <v>2.1682995367205895</v>
      </c>
      <c r="I12" s="38">
        <v>22.84</v>
      </c>
      <c r="J12" s="34" t="s">
        <v>56</v>
      </c>
      <c r="K12" s="6">
        <v>0.66600000000000004</v>
      </c>
      <c r="L12" s="34" t="s">
        <v>58</v>
      </c>
      <c r="M12" s="6">
        <v>-7.9530000000000003</v>
      </c>
      <c r="N12" s="34" t="s">
        <v>57</v>
      </c>
      <c r="O12" s="47" t="s">
        <v>11</v>
      </c>
      <c r="P12" s="34" t="s">
        <v>59</v>
      </c>
      <c r="Q12" s="47">
        <v>2.97</v>
      </c>
      <c r="R12" s="34" t="s">
        <v>60</v>
      </c>
      <c r="S12" s="34">
        <v>1210</v>
      </c>
    </row>
    <row r="13" spans="1:19" x14ac:dyDescent="0.2">
      <c r="A13" s="47" t="s">
        <v>10</v>
      </c>
      <c r="B13" s="47" t="s">
        <v>5</v>
      </c>
      <c r="C13" s="47" t="s">
        <v>12</v>
      </c>
      <c r="D13" s="47">
        <v>111.038</v>
      </c>
      <c r="E13" s="34" t="s">
        <v>54</v>
      </c>
      <c r="F13" s="38">
        <v>0.83733999999999997</v>
      </c>
      <c r="G13" s="34" t="s">
        <v>52</v>
      </c>
      <c r="H13" s="38">
        <f t="shared" si="0"/>
        <v>6.9862155388471185</v>
      </c>
      <c r="I13" s="38">
        <v>73.59</v>
      </c>
      <c r="J13" s="34" t="s">
        <v>56</v>
      </c>
      <c r="K13" s="6">
        <v>-3.3180000000000001</v>
      </c>
      <c r="L13" s="34" t="s">
        <v>58</v>
      </c>
      <c r="M13" s="6">
        <v>-9.7110000000000003</v>
      </c>
      <c r="N13" s="34" t="s">
        <v>57</v>
      </c>
      <c r="O13" s="47">
        <v>9.8000000000000007</v>
      </c>
      <c r="P13" s="34" t="s">
        <v>59</v>
      </c>
      <c r="Q13" s="47" t="s">
        <v>108</v>
      </c>
      <c r="R13" s="34" t="s">
        <v>60</v>
      </c>
      <c r="S13" s="34">
        <v>10000</v>
      </c>
    </row>
    <row r="14" spans="1:19" x14ac:dyDescent="0.2">
      <c r="A14" s="47" t="s">
        <v>8</v>
      </c>
      <c r="B14" s="47" t="s">
        <v>4</v>
      </c>
      <c r="C14" s="47" t="s">
        <v>14</v>
      </c>
      <c r="D14" s="47">
        <v>169.07499999999999</v>
      </c>
      <c r="E14" s="34" t="s">
        <v>54</v>
      </c>
      <c r="F14" s="38">
        <v>0.69513000000000003</v>
      </c>
      <c r="G14" s="34" t="s">
        <v>52</v>
      </c>
      <c r="H14" s="38">
        <f t="shared" si="0"/>
        <v>1.2702210070631124</v>
      </c>
      <c r="I14" s="38">
        <v>13.38</v>
      </c>
      <c r="J14" s="34" t="s">
        <v>56</v>
      </c>
      <c r="K14" s="6">
        <v>-3.3639999999999999</v>
      </c>
      <c r="L14" s="34" t="s">
        <v>58</v>
      </c>
      <c r="M14" s="6">
        <v>-12.522</v>
      </c>
      <c r="N14" s="34" t="s">
        <v>57</v>
      </c>
      <c r="O14" s="47">
        <v>10.58</v>
      </c>
      <c r="P14" s="34" t="s">
        <v>59</v>
      </c>
      <c r="Q14" s="47" t="s">
        <v>107</v>
      </c>
      <c r="R14" s="34" t="s">
        <v>60</v>
      </c>
      <c r="S14" s="34">
        <v>10000</v>
      </c>
    </row>
    <row r="15" spans="1:19" x14ac:dyDescent="0.2">
      <c r="A15" s="34" t="s">
        <v>93</v>
      </c>
      <c r="B15" s="46" t="s">
        <v>101</v>
      </c>
      <c r="C15" s="34" t="s">
        <v>94</v>
      </c>
      <c r="D15" s="34">
        <v>228.185</v>
      </c>
      <c r="E15" s="34" t="s">
        <v>104</v>
      </c>
      <c r="F15" s="38">
        <v>0.69510000000000005</v>
      </c>
      <c r="G15" s="34" t="s">
        <v>52</v>
      </c>
      <c r="H15" s="38">
        <f t="shared" si="0"/>
        <v>1.2702210070631124</v>
      </c>
      <c r="I15" s="38">
        <v>13.38</v>
      </c>
      <c r="J15" s="34" t="s">
        <v>56</v>
      </c>
      <c r="K15" s="6">
        <v>-3.3639999999999999</v>
      </c>
      <c r="L15" s="34" t="s">
        <v>58</v>
      </c>
      <c r="M15" s="6">
        <v>-12.522</v>
      </c>
      <c r="N15" s="34" t="s">
        <v>57</v>
      </c>
      <c r="O15" s="48">
        <v>10.58</v>
      </c>
      <c r="P15" s="34" t="s">
        <v>59</v>
      </c>
      <c r="Q15" s="47" t="s">
        <v>107</v>
      </c>
      <c r="R15" s="34" t="s">
        <v>60</v>
      </c>
      <c r="S15" s="34">
        <v>3140</v>
      </c>
    </row>
    <row r="16" spans="1:19" x14ac:dyDescent="0.2">
      <c r="A16" s="47" t="s">
        <v>9</v>
      </c>
      <c r="B16" s="47" t="s">
        <v>3</v>
      </c>
      <c r="C16" s="47" t="s">
        <v>15</v>
      </c>
      <c r="D16" s="47">
        <v>283.8</v>
      </c>
      <c r="E16" s="34" t="s">
        <v>54</v>
      </c>
      <c r="F16" s="38">
        <v>0.17007999999999998</v>
      </c>
      <c r="G16" s="34" t="s">
        <v>52</v>
      </c>
      <c r="H16" s="38">
        <f t="shared" si="0"/>
        <v>11.735778841042</v>
      </c>
      <c r="I16" s="38">
        <v>123.62</v>
      </c>
      <c r="J16" s="34" t="s">
        <v>56</v>
      </c>
      <c r="K16" s="6">
        <v>3.1680000000000001</v>
      </c>
      <c r="L16" s="34" t="s">
        <v>58</v>
      </c>
      <c r="M16" s="6">
        <v>-6.93</v>
      </c>
      <c r="N16" s="34" t="s">
        <v>57</v>
      </c>
      <c r="O16" s="47" t="s">
        <v>11</v>
      </c>
      <c r="P16" s="34" t="s">
        <v>59</v>
      </c>
      <c r="Q16" s="47" t="s">
        <v>11</v>
      </c>
      <c r="R16" s="34" t="s">
        <v>60</v>
      </c>
      <c r="S16" s="34">
        <v>75</v>
      </c>
    </row>
    <row r="17" spans="1:19" x14ac:dyDescent="0.2">
      <c r="A17" s="47" t="s">
        <v>6</v>
      </c>
      <c r="B17" s="47" t="s">
        <v>1</v>
      </c>
      <c r="C17" s="47" t="s">
        <v>17</v>
      </c>
      <c r="D17" s="34">
        <v>362.065</v>
      </c>
      <c r="E17" s="34" t="s">
        <v>104</v>
      </c>
      <c r="F17" s="38">
        <v>0.99784000000000006</v>
      </c>
      <c r="G17" s="34" t="s">
        <v>52</v>
      </c>
      <c r="H17" s="38">
        <f t="shared" si="0"/>
        <v>0</v>
      </c>
      <c r="I17" s="38">
        <v>0</v>
      </c>
      <c r="J17" s="34" t="s">
        <v>56</v>
      </c>
      <c r="K17" s="6">
        <v>-6.391</v>
      </c>
      <c r="L17" s="34" t="s">
        <v>58</v>
      </c>
      <c r="M17" s="6">
        <v>-6.8019999999999996</v>
      </c>
      <c r="N17" s="34" t="s">
        <v>57</v>
      </c>
      <c r="O17" s="47" t="s">
        <v>11</v>
      </c>
      <c r="P17" s="34" t="s">
        <v>59</v>
      </c>
      <c r="Q17" s="47" t="s">
        <v>11</v>
      </c>
      <c r="R17" s="34" t="s">
        <v>60</v>
      </c>
      <c r="S17" s="34">
        <v>22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51DE-C27B-48EE-91DF-1DCF5C084EA6}">
  <dimension ref="A1:X30"/>
  <sheetViews>
    <sheetView zoomScale="81" zoomScaleNormal="81" workbookViewId="0">
      <selection activeCell="U16" sqref="U16"/>
    </sheetView>
  </sheetViews>
  <sheetFormatPr baseColWidth="10" defaultColWidth="8.83203125" defaultRowHeight="15" x14ac:dyDescent="0.2"/>
  <cols>
    <col min="1" max="1" width="13.33203125" style="3" customWidth="1"/>
    <col min="2" max="2" width="28.1640625" style="3" customWidth="1"/>
    <col min="3" max="4" width="8.83203125" style="3"/>
    <col min="5" max="5" width="14.83203125" style="3" customWidth="1"/>
    <col min="6" max="6" width="11.33203125" style="3" customWidth="1"/>
    <col min="7" max="7" width="10.5" style="3" customWidth="1"/>
    <col min="8" max="8" width="11.6640625" style="3" customWidth="1"/>
    <col min="9" max="9" width="5.6640625" style="3" customWidth="1"/>
    <col min="10" max="10" width="10.83203125" style="3" customWidth="1"/>
    <col min="11" max="11" width="11.83203125" style="3" customWidth="1"/>
    <col min="12" max="12" width="13" style="3" customWidth="1"/>
    <col min="13" max="13" width="15.6640625" style="86" customWidth="1"/>
    <col min="14" max="14" width="12.33203125" style="3" customWidth="1"/>
    <col min="15" max="15" width="12.5" style="3" customWidth="1"/>
    <col min="16" max="16" width="5" style="3" customWidth="1"/>
    <col min="17" max="17" width="9.33203125" style="3" customWidth="1"/>
    <col min="18" max="18" width="6.5" style="3" customWidth="1"/>
    <col min="19" max="19" width="14.5" style="3" customWidth="1"/>
    <col min="20" max="20" width="7.83203125" style="3" customWidth="1"/>
    <col min="21" max="21" width="17.1640625" style="4" customWidth="1"/>
    <col min="22" max="22" width="14.83203125" style="3" customWidth="1"/>
    <col min="23" max="24" width="16.1640625" style="3" customWidth="1"/>
    <col min="25" max="16384" width="8.83203125" style="3"/>
  </cols>
  <sheetData>
    <row r="1" spans="1:24" ht="31.75" customHeight="1" x14ac:dyDescent="0.2">
      <c r="A1" s="57" t="s">
        <v>115</v>
      </c>
      <c r="B1" s="9"/>
      <c r="C1" s="9"/>
      <c r="E1" s="9"/>
      <c r="F1" s="9"/>
      <c r="G1" s="9"/>
      <c r="H1" s="9"/>
      <c r="I1" s="9"/>
      <c r="J1" s="9"/>
      <c r="K1" s="9"/>
      <c r="L1" s="9"/>
      <c r="M1" s="88"/>
      <c r="N1" s="9"/>
      <c r="O1" s="9"/>
      <c r="P1" s="9"/>
      <c r="Q1" s="9"/>
      <c r="R1" s="9"/>
      <c r="S1" s="9"/>
      <c r="T1" s="9"/>
      <c r="U1" s="3"/>
    </row>
    <row r="2" spans="1:24" ht="42.5" customHeight="1" x14ac:dyDescent="0.2">
      <c r="A2" s="27"/>
      <c r="B2" s="28"/>
      <c r="C2" s="222" t="s">
        <v>90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30"/>
      <c r="T2" s="224" t="s">
        <v>91</v>
      </c>
      <c r="U2" s="225"/>
      <c r="V2" s="228" t="s">
        <v>92</v>
      </c>
      <c r="W2" s="229"/>
      <c r="X2" s="230"/>
    </row>
    <row r="3" spans="1:24" s="11" customFormat="1" ht="37.75" customHeight="1" x14ac:dyDescent="0.2">
      <c r="A3" s="206" t="s">
        <v>0</v>
      </c>
      <c r="B3" s="200" t="s">
        <v>19</v>
      </c>
      <c r="C3" s="197" t="s">
        <v>35</v>
      </c>
      <c r="D3" s="198" t="s">
        <v>36</v>
      </c>
      <c r="E3" s="198" t="s">
        <v>37</v>
      </c>
      <c r="F3" s="198" t="s">
        <v>38</v>
      </c>
      <c r="G3" s="199" t="s">
        <v>39</v>
      </c>
      <c r="H3" s="199" t="s">
        <v>40</v>
      </c>
      <c r="I3" s="199" t="s">
        <v>41</v>
      </c>
      <c r="J3" s="199" t="s">
        <v>42</v>
      </c>
      <c r="K3" s="199" t="s">
        <v>43</v>
      </c>
      <c r="L3" s="199" t="s">
        <v>44</v>
      </c>
      <c r="M3" s="199" t="s">
        <v>45</v>
      </c>
      <c r="N3" s="198" t="s">
        <v>55</v>
      </c>
      <c r="O3" s="198" t="s">
        <v>24</v>
      </c>
      <c r="P3" s="199" t="s">
        <v>21</v>
      </c>
      <c r="Q3" s="198" t="s">
        <v>22</v>
      </c>
      <c r="R3" s="199" t="s">
        <v>20</v>
      </c>
      <c r="S3" s="200" t="s">
        <v>110</v>
      </c>
      <c r="T3" s="197" t="s">
        <v>105</v>
      </c>
      <c r="U3" s="201" t="s">
        <v>86</v>
      </c>
      <c r="V3" s="202" t="s">
        <v>87</v>
      </c>
      <c r="W3" s="203" t="s">
        <v>88</v>
      </c>
      <c r="X3" s="204" t="s">
        <v>89</v>
      </c>
    </row>
    <row r="4" spans="1:24" x14ac:dyDescent="0.2">
      <c r="A4" s="117" t="s">
        <v>2</v>
      </c>
      <c r="B4" s="13" t="s">
        <v>7</v>
      </c>
      <c r="C4" s="194">
        <v>39.613</v>
      </c>
      <c r="D4" s="35" t="s">
        <v>46</v>
      </c>
      <c r="E4" s="35" t="s">
        <v>47</v>
      </c>
      <c r="F4" s="35" t="s">
        <v>48</v>
      </c>
      <c r="G4" s="13" t="s">
        <v>49</v>
      </c>
      <c r="H4" s="13" t="s">
        <v>50</v>
      </c>
      <c r="I4" s="13" t="s">
        <v>51</v>
      </c>
      <c r="J4" s="13">
        <v>7</v>
      </c>
      <c r="K4" s="13">
        <v>24</v>
      </c>
      <c r="L4" s="13">
        <v>5</v>
      </c>
      <c r="M4" s="13">
        <v>0.35</v>
      </c>
      <c r="N4" s="64">
        <f t="shared" ref="N4:N9" si="0">M4*10.53</f>
        <v>3.6854999999999993</v>
      </c>
      <c r="O4" s="111" t="s">
        <v>33</v>
      </c>
      <c r="P4" s="13">
        <v>0.35</v>
      </c>
      <c r="Q4" s="111" t="s">
        <v>33</v>
      </c>
      <c r="R4" s="13">
        <v>339.32</v>
      </c>
      <c r="S4" s="18" t="s">
        <v>104</v>
      </c>
      <c r="T4" s="217">
        <v>2570</v>
      </c>
      <c r="U4" s="42">
        <v>454.14384170495867</v>
      </c>
      <c r="V4" s="42">
        <v>1629.7198347107437</v>
      </c>
      <c r="W4" s="42">
        <v>796.7</v>
      </c>
      <c r="X4" s="218">
        <v>311.37355371900827</v>
      </c>
    </row>
    <row r="5" spans="1:24" x14ac:dyDescent="0.2">
      <c r="A5" s="117" t="s">
        <v>5</v>
      </c>
      <c r="B5" s="13" t="s">
        <v>10</v>
      </c>
      <c r="C5" s="194">
        <v>80.290000000000006</v>
      </c>
      <c r="D5" s="35" t="s">
        <v>46</v>
      </c>
      <c r="E5" s="35" t="s">
        <v>47</v>
      </c>
      <c r="F5" s="35" t="s">
        <v>48</v>
      </c>
      <c r="G5" s="13" t="s">
        <v>49</v>
      </c>
      <c r="H5" s="13" t="s">
        <v>50</v>
      </c>
      <c r="I5" s="13" t="s">
        <v>51</v>
      </c>
      <c r="J5" s="13">
        <v>7</v>
      </c>
      <c r="K5" s="13">
        <v>24</v>
      </c>
      <c r="L5" s="13">
        <v>5</v>
      </c>
      <c r="M5" s="13">
        <v>0</v>
      </c>
      <c r="N5" s="64">
        <f t="shared" si="0"/>
        <v>0</v>
      </c>
      <c r="O5" s="111" t="s">
        <v>34</v>
      </c>
      <c r="P5" s="13">
        <v>0.91</v>
      </c>
      <c r="Q5" s="111" t="s">
        <v>34</v>
      </c>
      <c r="R5" s="13">
        <v>111.03700000000001</v>
      </c>
      <c r="S5" s="18" t="s">
        <v>104</v>
      </c>
      <c r="T5" s="50">
        <v>10000</v>
      </c>
      <c r="U5" s="14">
        <v>871.83958150000001</v>
      </c>
      <c r="V5" s="118">
        <v>3754</v>
      </c>
      <c r="W5" s="35">
        <v>1798</v>
      </c>
      <c r="X5" s="119">
        <v>817.7</v>
      </c>
    </row>
    <row r="6" spans="1:24" x14ac:dyDescent="0.2">
      <c r="A6" s="117" t="s">
        <v>4</v>
      </c>
      <c r="B6" s="13" t="s">
        <v>8</v>
      </c>
      <c r="C6" s="194">
        <v>51.582999999999998</v>
      </c>
      <c r="D6" s="35" t="s">
        <v>46</v>
      </c>
      <c r="E6" s="35" t="s">
        <v>47</v>
      </c>
      <c r="F6" s="35" t="s">
        <v>48</v>
      </c>
      <c r="G6" s="13" t="s">
        <v>49</v>
      </c>
      <c r="H6" s="13" t="s">
        <v>50</v>
      </c>
      <c r="I6" s="13" t="s">
        <v>51</v>
      </c>
      <c r="J6" s="13">
        <v>7</v>
      </c>
      <c r="K6" s="13">
        <v>24</v>
      </c>
      <c r="L6" s="13">
        <v>5</v>
      </c>
      <c r="M6" s="13">
        <v>0</v>
      </c>
      <c r="N6" s="64">
        <f t="shared" si="0"/>
        <v>0</v>
      </c>
      <c r="O6" s="111" t="s">
        <v>34</v>
      </c>
      <c r="P6" s="13">
        <v>0.99</v>
      </c>
      <c r="Q6" s="111" t="s">
        <v>34</v>
      </c>
      <c r="R6" s="13">
        <v>169.07300000000001</v>
      </c>
      <c r="S6" s="18" t="s">
        <v>104</v>
      </c>
      <c r="T6" s="50">
        <v>10000</v>
      </c>
      <c r="U6" s="42">
        <v>1357.036233</v>
      </c>
      <c r="V6" s="50">
        <v>5741</v>
      </c>
      <c r="W6" s="13">
        <v>2863</v>
      </c>
      <c r="X6" s="18">
        <v>1166</v>
      </c>
    </row>
    <row r="7" spans="1:24" s="34" customFormat="1" x14ac:dyDescent="0.2">
      <c r="A7" s="120" t="s">
        <v>101</v>
      </c>
      <c r="B7" s="32" t="s">
        <v>93</v>
      </c>
      <c r="C7" s="194">
        <v>26.047000000000001</v>
      </c>
      <c r="D7" s="32" t="s">
        <v>46</v>
      </c>
      <c r="E7" s="32" t="s">
        <v>106</v>
      </c>
      <c r="F7" s="32" t="s">
        <v>48</v>
      </c>
      <c r="G7" s="32" t="s">
        <v>49</v>
      </c>
      <c r="H7" s="32" t="s">
        <v>50</v>
      </c>
      <c r="I7" s="32" t="s">
        <v>51</v>
      </c>
      <c r="J7" s="32">
        <v>7</v>
      </c>
      <c r="K7" s="32">
        <v>24</v>
      </c>
      <c r="L7" s="32">
        <v>5</v>
      </c>
      <c r="M7" s="32">
        <v>0</v>
      </c>
      <c r="N7" s="64">
        <f t="shared" si="0"/>
        <v>0</v>
      </c>
      <c r="O7" s="121" t="s">
        <v>34</v>
      </c>
      <c r="P7" s="32">
        <v>0.99</v>
      </c>
      <c r="Q7" s="121" t="s">
        <v>34</v>
      </c>
      <c r="R7" s="32">
        <v>228.185</v>
      </c>
      <c r="S7" s="195" t="s">
        <v>104</v>
      </c>
      <c r="T7" s="219">
        <v>4710</v>
      </c>
      <c r="U7" s="42">
        <v>1265.7887664</v>
      </c>
      <c r="V7" s="42">
        <v>2838</v>
      </c>
      <c r="W7" s="42">
        <v>1379.25</v>
      </c>
      <c r="X7" s="218">
        <v>542.85</v>
      </c>
    </row>
    <row r="8" spans="1:24" x14ac:dyDescent="0.2">
      <c r="A8" s="117" t="s">
        <v>3</v>
      </c>
      <c r="B8" s="13" t="s">
        <v>9</v>
      </c>
      <c r="C8" s="194">
        <v>9.1419999999999995</v>
      </c>
      <c r="D8" s="35" t="s">
        <v>46</v>
      </c>
      <c r="E8" s="35" t="s">
        <v>47</v>
      </c>
      <c r="F8" s="35" t="s">
        <v>48</v>
      </c>
      <c r="G8" s="13" t="s">
        <v>49</v>
      </c>
      <c r="H8" s="13" t="s">
        <v>50</v>
      </c>
      <c r="I8" s="13" t="s">
        <v>51</v>
      </c>
      <c r="J8" s="13">
        <v>7</v>
      </c>
      <c r="K8" s="13">
        <v>24</v>
      </c>
      <c r="L8" s="13">
        <v>5</v>
      </c>
      <c r="M8" s="13">
        <v>35.369999999999997</v>
      </c>
      <c r="N8" s="64">
        <f t="shared" si="0"/>
        <v>372.44609999999994</v>
      </c>
      <c r="O8" s="111" t="s">
        <v>33</v>
      </c>
      <c r="P8" s="13">
        <v>0.18</v>
      </c>
      <c r="Q8" s="111" t="s">
        <v>33</v>
      </c>
      <c r="R8" s="13">
        <v>283.8</v>
      </c>
      <c r="S8" s="18" t="s">
        <v>104</v>
      </c>
      <c r="T8" s="217">
        <v>159</v>
      </c>
      <c r="U8" s="42">
        <v>121.7457886772</v>
      </c>
      <c r="V8" s="42">
        <v>1363.5840000000001</v>
      </c>
      <c r="W8" s="42">
        <v>355.52399999999994</v>
      </c>
      <c r="X8" s="218">
        <v>53.9116</v>
      </c>
    </row>
    <row r="9" spans="1:24" s="34" customFormat="1" x14ac:dyDescent="0.2">
      <c r="A9" s="122" t="s">
        <v>1</v>
      </c>
      <c r="B9" s="89" t="s">
        <v>6</v>
      </c>
      <c r="C9" s="196">
        <v>22.672999999999998</v>
      </c>
      <c r="D9" s="89" t="s">
        <v>46</v>
      </c>
      <c r="E9" s="89" t="s">
        <v>47</v>
      </c>
      <c r="F9" s="89" t="s">
        <v>48</v>
      </c>
      <c r="G9" s="89" t="s">
        <v>49</v>
      </c>
      <c r="H9" s="89" t="s">
        <v>50</v>
      </c>
      <c r="I9" s="89" t="s">
        <v>51</v>
      </c>
      <c r="J9" s="89">
        <v>7</v>
      </c>
      <c r="K9" s="89">
        <v>24</v>
      </c>
      <c r="L9" s="89">
        <v>5</v>
      </c>
      <c r="M9" s="89">
        <v>0</v>
      </c>
      <c r="N9" s="123">
        <f t="shared" si="0"/>
        <v>0</v>
      </c>
      <c r="O9" s="124" t="s">
        <v>33</v>
      </c>
      <c r="P9" s="89">
        <v>0.97</v>
      </c>
      <c r="Q9" s="124" t="s">
        <v>33</v>
      </c>
      <c r="R9" s="89">
        <v>362.065</v>
      </c>
      <c r="S9" s="127" t="s">
        <v>104</v>
      </c>
      <c r="T9" s="125">
        <v>22</v>
      </c>
      <c r="U9" s="126">
        <v>6.7922198209999998</v>
      </c>
      <c r="V9" s="125">
        <v>26.07</v>
      </c>
      <c r="W9" s="89">
        <v>13.13</v>
      </c>
      <c r="X9" s="127">
        <v>5.5069999999999997</v>
      </c>
    </row>
    <row r="10" spans="1:24" x14ac:dyDescent="0.2">
      <c r="A10" s="9"/>
      <c r="B10" s="9"/>
      <c r="D10" s="9"/>
      <c r="E10" s="9"/>
      <c r="F10" s="9"/>
      <c r="G10" s="9"/>
      <c r="H10" s="9"/>
      <c r="I10" s="9"/>
      <c r="J10" s="9"/>
      <c r="K10" s="9"/>
      <c r="L10" s="9"/>
      <c r="M10" s="88"/>
      <c r="N10" s="9"/>
      <c r="O10" s="9"/>
      <c r="P10" s="9"/>
      <c r="Q10" s="9"/>
      <c r="R10" s="9"/>
      <c r="S10" s="9"/>
      <c r="U10" s="10"/>
      <c r="V10" s="9"/>
      <c r="W10" s="9"/>
      <c r="X10" s="9"/>
    </row>
    <row r="11" spans="1:24" ht="35.5" customHeight="1" x14ac:dyDescent="0.2">
      <c r="A11" s="57" t="s">
        <v>114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8"/>
      <c r="N11" s="9"/>
      <c r="O11" s="9"/>
      <c r="P11" s="9"/>
      <c r="Q11" s="9"/>
      <c r="R11" s="9"/>
      <c r="S11" s="9"/>
      <c r="T11" s="9"/>
      <c r="U11" s="3"/>
    </row>
    <row r="12" spans="1:24" ht="37" customHeight="1" x14ac:dyDescent="0.2">
      <c r="A12" s="27"/>
      <c r="B12" s="28"/>
      <c r="C12" s="220" t="s">
        <v>90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53"/>
      <c r="T12" s="226" t="s">
        <v>91</v>
      </c>
      <c r="U12" s="227"/>
      <c r="V12" s="228" t="s">
        <v>92</v>
      </c>
      <c r="W12" s="229"/>
      <c r="X12" s="230"/>
    </row>
    <row r="13" spans="1:24" s="12" customFormat="1" ht="36" customHeight="1" x14ac:dyDescent="0.2">
      <c r="A13" s="197" t="s">
        <v>0</v>
      </c>
      <c r="B13" s="200" t="s">
        <v>19</v>
      </c>
      <c r="C13" s="197" t="s">
        <v>35</v>
      </c>
      <c r="D13" s="199" t="s">
        <v>36</v>
      </c>
      <c r="E13" s="199" t="s">
        <v>109</v>
      </c>
      <c r="F13" s="198" t="s">
        <v>38</v>
      </c>
      <c r="G13" s="199" t="s">
        <v>39</v>
      </c>
      <c r="H13" s="199" t="s">
        <v>40</v>
      </c>
      <c r="I13" s="199" t="s">
        <v>41</v>
      </c>
      <c r="J13" s="199" t="s">
        <v>42</v>
      </c>
      <c r="K13" s="199" t="s">
        <v>43</v>
      </c>
      <c r="L13" s="199" t="s">
        <v>44</v>
      </c>
      <c r="M13" s="198" t="s">
        <v>45</v>
      </c>
      <c r="N13" s="198" t="s">
        <v>55</v>
      </c>
      <c r="O13" s="198" t="s">
        <v>24</v>
      </c>
      <c r="P13" s="199" t="s">
        <v>21</v>
      </c>
      <c r="Q13" s="198" t="s">
        <v>22</v>
      </c>
      <c r="R13" s="199" t="s">
        <v>20</v>
      </c>
      <c r="S13" s="199" t="s">
        <v>110</v>
      </c>
      <c r="T13" s="197" t="s">
        <v>105</v>
      </c>
      <c r="U13" s="205" t="s">
        <v>86</v>
      </c>
      <c r="V13" s="203" t="s">
        <v>87</v>
      </c>
      <c r="W13" s="203" t="s">
        <v>88</v>
      </c>
      <c r="X13" s="204" t="s">
        <v>89</v>
      </c>
    </row>
    <row r="14" spans="1:24" x14ac:dyDescent="0.2">
      <c r="A14" s="50" t="s">
        <v>2</v>
      </c>
      <c r="B14" s="13" t="s">
        <v>7</v>
      </c>
      <c r="C14" s="194">
        <v>55.055</v>
      </c>
      <c r="D14" s="13" t="s">
        <v>46</v>
      </c>
      <c r="E14" s="35" t="s">
        <v>47</v>
      </c>
      <c r="F14" s="35" t="s">
        <v>48</v>
      </c>
      <c r="G14" s="13" t="s">
        <v>49</v>
      </c>
      <c r="H14" s="13" t="s">
        <v>50</v>
      </c>
      <c r="I14" s="13" t="s">
        <v>51</v>
      </c>
      <c r="J14" s="13">
        <v>7</v>
      </c>
      <c r="K14" s="13">
        <v>24</v>
      </c>
      <c r="L14" s="13">
        <v>5</v>
      </c>
      <c r="M14" s="13">
        <v>2.17</v>
      </c>
      <c r="N14" s="64">
        <f>M14*10.53</f>
        <v>22.850099999999998</v>
      </c>
      <c r="O14" s="31" t="s">
        <v>56</v>
      </c>
      <c r="P14" s="13">
        <v>0.23322000000000001</v>
      </c>
      <c r="Q14" s="31" t="s">
        <v>81</v>
      </c>
      <c r="R14" s="13">
        <v>339.32600000000002</v>
      </c>
      <c r="S14" s="18" t="s">
        <v>54</v>
      </c>
      <c r="T14" s="217">
        <v>2570</v>
      </c>
      <c r="U14" s="42">
        <v>326.76414494596349</v>
      </c>
      <c r="V14" s="42">
        <v>1216.1834710743801</v>
      </c>
      <c r="W14" s="42">
        <v>528.44297520661155</v>
      </c>
      <c r="X14" s="218">
        <v>189.11801652892564</v>
      </c>
    </row>
    <row r="15" spans="1:24" x14ac:dyDescent="0.2">
      <c r="A15" s="50" t="s">
        <v>5</v>
      </c>
      <c r="B15" s="13" t="s">
        <v>10</v>
      </c>
      <c r="C15" s="194">
        <v>24.856999999999999</v>
      </c>
      <c r="D15" s="13" t="s">
        <v>46</v>
      </c>
      <c r="E15" s="35" t="s">
        <v>47</v>
      </c>
      <c r="F15" s="35" t="s">
        <v>48</v>
      </c>
      <c r="G15" s="13" t="s">
        <v>49</v>
      </c>
      <c r="H15" s="13" t="s">
        <v>50</v>
      </c>
      <c r="I15" s="13" t="s">
        <v>51</v>
      </c>
      <c r="J15" s="13">
        <v>7</v>
      </c>
      <c r="K15" s="13">
        <v>24</v>
      </c>
      <c r="L15" s="13">
        <v>5</v>
      </c>
      <c r="M15" s="13">
        <v>6.99</v>
      </c>
      <c r="N15" s="64">
        <f t="shared" ref="N15:N19" si="1">M15*10.53</f>
        <v>73.604699999999994</v>
      </c>
      <c r="O15" s="31" t="s">
        <v>56</v>
      </c>
      <c r="P15" s="13">
        <v>0.83733999999999997</v>
      </c>
      <c r="Q15" s="31" t="s">
        <v>81</v>
      </c>
      <c r="R15" s="13">
        <v>111.038</v>
      </c>
      <c r="S15" s="18" t="s">
        <v>54</v>
      </c>
      <c r="T15" s="50">
        <v>10000</v>
      </c>
      <c r="U15" s="42">
        <v>2816.1081385525199</v>
      </c>
      <c r="V15" s="13">
        <v>101300</v>
      </c>
      <c r="W15" s="13">
        <v>27030</v>
      </c>
      <c r="X15" s="18">
        <v>4488</v>
      </c>
    </row>
    <row r="16" spans="1:24" x14ac:dyDescent="0.2">
      <c r="A16" s="50" t="s">
        <v>4</v>
      </c>
      <c r="B16" s="13" t="s">
        <v>8</v>
      </c>
      <c r="C16" s="194">
        <v>42.861000000000004</v>
      </c>
      <c r="D16" s="13" t="s">
        <v>46</v>
      </c>
      <c r="E16" s="35" t="s">
        <v>47</v>
      </c>
      <c r="F16" s="35" t="s">
        <v>48</v>
      </c>
      <c r="G16" s="13" t="s">
        <v>49</v>
      </c>
      <c r="H16" s="13" t="s">
        <v>50</v>
      </c>
      <c r="I16" s="13" t="s">
        <v>51</v>
      </c>
      <c r="J16" s="13">
        <v>7</v>
      </c>
      <c r="K16" s="13">
        <v>24</v>
      </c>
      <c r="L16" s="13">
        <v>5</v>
      </c>
      <c r="M16" s="13">
        <v>1.27</v>
      </c>
      <c r="N16" s="64">
        <f>M16*10.53</f>
        <v>13.373099999999999</v>
      </c>
      <c r="O16" s="31" t="s">
        <v>56</v>
      </c>
      <c r="P16" s="13">
        <v>0.69513000000000003</v>
      </c>
      <c r="Q16" s="31" t="s">
        <v>81</v>
      </c>
      <c r="R16" s="13">
        <v>169.07499999999999</v>
      </c>
      <c r="S16" s="18" t="s">
        <v>54</v>
      </c>
      <c r="T16" s="50">
        <v>10000</v>
      </c>
      <c r="U16" s="42">
        <v>1633.18634656214</v>
      </c>
      <c r="V16" s="13">
        <v>26980</v>
      </c>
      <c r="W16" s="13">
        <v>8446</v>
      </c>
      <c r="X16" s="18">
        <v>2269</v>
      </c>
    </row>
    <row r="17" spans="1:24" x14ac:dyDescent="0.2">
      <c r="A17" s="50" t="s">
        <v>101</v>
      </c>
      <c r="B17" s="13" t="s">
        <v>93</v>
      </c>
      <c r="C17" s="194">
        <v>31.598000000000003</v>
      </c>
      <c r="D17" s="13" t="s">
        <v>46</v>
      </c>
      <c r="E17" s="35" t="s">
        <v>47</v>
      </c>
      <c r="F17" s="35" t="s">
        <v>48</v>
      </c>
      <c r="G17" s="13" t="s">
        <v>49</v>
      </c>
      <c r="H17" s="13" t="s">
        <v>50</v>
      </c>
      <c r="I17" s="13" t="s">
        <v>51</v>
      </c>
      <c r="J17" s="13">
        <v>7</v>
      </c>
      <c r="K17" s="13">
        <v>24</v>
      </c>
      <c r="L17" s="13">
        <v>5</v>
      </c>
      <c r="M17" s="13">
        <v>1.27</v>
      </c>
      <c r="N17" s="64">
        <f t="shared" si="1"/>
        <v>13.373099999999999</v>
      </c>
      <c r="O17" s="31" t="s">
        <v>56</v>
      </c>
      <c r="P17" s="13">
        <v>0.7</v>
      </c>
      <c r="Q17" s="31" t="s">
        <v>81</v>
      </c>
      <c r="R17" s="13">
        <v>228.185</v>
      </c>
      <c r="S17" s="18" t="s">
        <v>104</v>
      </c>
      <c r="T17" s="219">
        <v>4710</v>
      </c>
      <c r="U17" s="42">
        <v>1043.4204696499785</v>
      </c>
      <c r="V17" s="42">
        <v>17850</v>
      </c>
      <c r="W17" s="42">
        <v>5692.4999999999991</v>
      </c>
      <c r="X17" s="218">
        <v>1519.5</v>
      </c>
    </row>
    <row r="18" spans="1:24" x14ac:dyDescent="0.2">
      <c r="A18" s="50" t="s">
        <v>3</v>
      </c>
      <c r="B18" s="13" t="s">
        <v>9</v>
      </c>
      <c r="C18" s="194">
        <v>14.273000000000001</v>
      </c>
      <c r="D18" s="13" t="s">
        <v>46</v>
      </c>
      <c r="E18" s="35" t="s">
        <v>47</v>
      </c>
      <c r="F18" s="35" t="s">
        <v>48</v>
      </c>
      <c r="G18" s="13" t="s">
        <v>49</v>
      </c>
      <c r="H18" s="13" t="s">
        <v>50</v>
      </c>
      <c r="I18" s="13" t="s">
        <v>51</v>
      </c>
      <c r="J18" s="13">
        <v>7</v>
      </c>
      <c r="K18" s="13">
        <v>24</v>
      </c>
      <c r="L18" s="13">
        <v>5</v>
      </c>
      <c r="M18" s="13">
        <v>11.74</v>
      </c>
      <c r="N18" s="64">
        <f t="shared" si="1"/>
        <v>123.62219999999999</v>
      </c>
      <c r="O18" s="31" t="s">
        <v>56</v>
      </c>
      <c r="P18" s="13">
        <v>0.17008000000000001</v>
      </c>
      <c r="Q18" s="31" t="s">
        <v>81</v>
      </c>
      <c r="R18" s="13">
        <v>283.8</v>
      </c>
      <c r="S18" s="18" t="s">
        <v>54</v>
      </c>
      <c r="T18" s="217">
        <v>159</v>
      </c>
      <c r="U18" s="42">
        <v>77.979401667484083</v>
      </c>
      <c r="V18" s="42">
        <v>466.18799999999999</v>
      </c>
      <c r="W18" s="42">
        <v>107.2084</v>
      </c>
      <c r="X18" s="218">
        <v>16.902760000000001</v>
      </c>
    </row>
    <row r="19" spans="1:24" x14ac:dyDescent="0.2">
      <c r="A19" s="25" t="s">
        <v>1</v>
      </c>
      <c r="B19" s="22" t="s">
        <v>6</v>
      </c>
      <c r="C19" s="196">
        <v>24.57</v>
      </c>
      <c r="D19" s="22" t="s">
        <v>46</v>
      </c>
      <c r="E19" s="51" t="s">
        <v>47</v>
      </c>
      <c r="F19" s="51" t="s">
        <v>48</v>
      </c>
      <c r="G19" s="22" t="s">
        <v>49</v>
      </c>
      <c r="H19" s="22" t="s">
        <v>50</v>
      </c>
      <c r="I19" s="22" t="s">
        <v>51</v>
      </c>
      <c r="J19" s="22">
        <v>7</v>
      </c>
      <c r="K19" s="22">
        <v>24</v>
      </c>
      <c r="L19" s="22">
        <v>5</v>
      </c>
      <c r="M19" s="22">
        <v>0</v>
      </c>
      <c r="N19" s="51">
        <f t="shared" si="1"/>
        <v>0</v>
      </c>
      <c r="O19" s="52" t="s">
        <v>56</v>
      </c>
      <c r="P19" s="22">
        <v>0.99783999999999995</v>
      </c>
      <c r="Q19" s="52" t="s">
        <v>81</v>
      </c>
      <c r="R19" s="22">
        <v>362.065</v>
      </c>
      <c r="S19" s="23" t="s">
        <v>104</v>
      </c>
      <c r="T19" s="25">
        <v>22</v>
      </c>
      <c r="U19" s="26">
        <v>6.2678062678062698</v>
      </c>
      <c r="V19" s="22">
        <v>26.87</v>
      </c>
      <c r="W19" s="22">
        <v>13.56</v>
      </c>
      <c r="X19" s="23">
        <v>5.5739999999999998</v>
      </c>
    </row>
    <row r="20" spans="1:24" x14ac:dyDescent="0.2">
      <c r="C20" s="3" t="s">
        <v>11</v>
      </c>
      <c r="L20" s="13"/>
      <c r="M20" s="3"/>
      <c r="O20" s="13"/>
      <c r="S20" s="3" t="s">
        <v>11</v>
      </c>
      <c r="U20" s="3"/>
    </row>
    <row r="21" spans="1:24" x14ac:dyDescent="0.2">
      <c r="L21" s="13"/>
      <c r="M21" s="3"/>
      <c r="T21" s="97"/>
      <c r="U21" s="2"/>
    </row>
    <row r="22" spans="1:24" x14ac:dyDescent="0.2">
      <c r="L22" s="13"/>
      <c r="M22" s="3"/>
      <c r="T22" s="16"/>
      <c r="U22" s="1"/>
    </row>
    <row r="23" spans="1:24" x14ac:dyDescent="0.2">
      <c r="L23" s="13"/>
      <c r="M23" s="3"/>
      <c r="T23" s="16"/>
      <c r="U23" s="1"/>
    </row>
    <row r="24" spans="1:24" x14ac:dyDescent="0.2">
      <c r="M24" s="32"/>
      <c r="N24" s="41"/>
      <c r="T24" s="16"/>
      <c r="U24" s="1"/>
    </row>
    <row r="25" spans="1:24" x14ac:dyDescent="0.2">
      <c r="M25" s="32"/>
      <c r="N25" s="13"/>
      <c r="O25" s="13"/>
      <c r="U25" s="19"/>
    </row>
    <row r="26" spans="1:24" x14ac:dyDescent="0.2">
      <c r="M26" s="13"/>
      <c r="N26" s="13"/>
      <c r="O26" s="13"/>
      <c r="T26" s="16"/>
      <c r="U26" s="1"/>
    </row>
    <row r="27" spans="1:24" x14ac:dyDescent="0.2">
      <c r="M27" s="13"/>
      <c r="N27" s="13"/>
      <c r="O27" s="13"/>
      <c r="T27" s="16"/>
      <c r="U27" s="1"/>
    </row>
    <row r="28" spans="1:24" x14ac:dyDescent="0.2">
      <c r="U28" s="3"/>
    </row>
    <row r="29" spans="1:24" x14ac:dyDescent="0.2">
      <c r="U29" s="3"/>
    </row>
    <row r="30" spans="1:24" x14ac:dyDescent="0.2">
      <c r="U30" s="3"/>
    </row>
  </sheetData>
  <mergeCells count="6">
    <mergeCell ref="C12:R12"/>
    <mergeCell ref="C2:R2"/>
    <mergeCell ref="T2:U2"/>
    <mergeCell ref="T12:U12"/>
    <mergeCell ref="V2:X2"/>
    <mergeCell ref="V12:X12"/>
  </mergeCells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C3AE-6EAF-4053-B82F-1EE8969B842C}">
  <dimension ref="A1:AQ43"/>
  <sheetViews>
    <sheetView zoomScale="68" zoomScaleNormal="68" workbookViewId="0">
      <selection activeCell="M35" sqref="M35"/>
    </sheetView>
  </sheetViews>
  <sheetFormatPr baseColWidth="10" defaultColWidth="8.83203125" defaultRowHeight="16" x14ac:dyDescent="0.2"/>
  <cols>
    <col min="1" max="1" width="16.6640625" style="34" customWidth="1"/>
    <col min="2" max="2" width="27.83203125" style="34" customWidth="1"/>
    <col min="3" max="3" width="15.5" style="34" customWidth="1"/>
    <col min="4" max="4" width="7.6640625" style="34" customWidth="1"/>
    <col min="5" max="5" width="6.5" style="34" customWidth="1"/>
    <col min="6" max="7" width="7.83203125" style="34" customWidth="1"/>
    <col min="8" max="8" width="17.5" style="37" customWidth="1"/>
    <col min="9" max="9" width="9" style="34" customWidth="1"/>
    <col min="10" max="17" width="6.83203125" style="34" customWidth="1"/>
    <col min="18" max="18" width="9.1640625" style="32" customWidth="1"/>
    <col min="19" max="26" width="9.1640625" style="34" customWidth="1"/>
    <col min="27" max="27" width="11.5" style="63" customWidth="1"/>
    <col min="28" max="28" width="40.1640625" style="77" customWidth="1"/>
    <col min="29" max="29" width="10.33203125" style="34" customWidth="1"/>
    <col min="30" max="30" width="19.1640625" style="34" customWidth="1"/>
    <col min="31" max="31" width="20.5" style="60" customWidth="1"/>
    <col min="32" max="32" width="23.33203125" style="37" customWidth="1"/>
    <col min="33" max="33" width="32" style="34" customWidth="1"/>
    <col min="34" max="16384" width="8.83203125" style="34"/>
  </cols>
  <sheetData>
    <row r="1" spans="1:35" x14ac:dyDescent="0.2">
      <c r="A1" s="54" t="s">
        <v>83</v>
      </c>
    </row>
    <row r="2" spans="1:35" s="9" customFormat="1" ht="17" thickBot="1" x14ac:dyDescent="0.25">
      <c r="A2" s="161" t="s">
        <v>145</v>
      </c>
      <c r="B2" s="164"/>
      <c r="C2" s="164"/>
      <c r="H2" s="88"/>
      <c r="R2" s="35"/>
      <c r="AA2" s="165"/>
      <c r="AB2" s="166"/>
      <c r="AF2" s="88"/>
    </row>
    <row r="3" spans="1:35" ht="27.5" customHeight="1" thickBot="1" x14ac:dyDescent="0.3">
      <c r="A3" s="233" t="s">
        <v>0</v>
      </c>
      <c r="B3" s="235" t="s">
        <v>13</v>
      </c>
      <c r="C3" s="235" t="s">
        <v>61</v>
      </c>
      <c r="D3" s="235" t="s">
        <v>39</v>
      </c>
      <c r="E3" s="231" t="s">
        <v>20</v>
      </c>
      <c r="F3" s="231" t="s">
        <v>110</v>
      </c>
      <c r="G3" s="238" t="s">
        <v>84</v>
      </c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40"/>
      <c r="AB3" s="250" t="s">
        <v>120</v>
      </c>
      <c r="AC3" s="244" t="s">
        <v>85</v>
      </c>
      <c r="AD3" s="245"/>
      <c r="AE3" s="245"/>
      <c r="AF3" s="251" t="s">
        <v>128</v>
      </c>
      <c r="AG3" s="248" t="s">
        <v>146</v>
      </c>
    </row>
    <row r="4" spans="1:35" s="155" customFormat="1" ht="55.25" customHeight="1" x14ac:dyDescent="0.2">
      <c r="A4" s="234"/>
      <c r="B4" s="236"/>
      <c r="C4" s="236"/>
      <c r="D4" s="236"/>
      <c r="E4" s="232"/>
      <c r="F4" s="232"/>
      <c r="G4" s="180" t="s">
        <v>64</v>
      </c>
      <c r="H4" s="181" t="s">
        <v>126</v>
      </c>
      <c r="I4" s="181" t="s">
        <v>67</v>
      </c>
      <c r="J4" s="181" t="s">
        <v>68</v>
      </c>
      <c r="K4" s="181" t="s">
        <v>69</v>
      </c>
      <c r="L4" s="181" t="s">
        <v>62</v>
      </c>
      <c r="M4" s="181" t="s">
        <v>70</v>
      </c>
      <c r="N4" s="181" t="s">
        <v>71</v>
      </c>
      <c r="O4" s="181" t="s">
        <v>72</v>
      </c>
      <c r="P4" s="181" t="s">
        <v>73</v>
      </c>
      <c r="Q4" s="181" t="s">
        <v>74</v>
      </c>
      <c r="R4" s="182" t="s">
        <v>111</v>
      </c>
      <c r="S4" s="181" t="s">
        <v>75</v>
      </c>
      <c r="T4" s="181" t="s">
        <v>76</v>
      </c>
      <c r="U4" s="181" t="s">
        <v>77</v>
      </c>
      <c r="V4" s="181" t="s">
        <v>78</v>
      </c>
      <c r="W4" s="182" t="s">
        <v>21</v>
      </c>
      <c r="X4" s="182" t="s">
        <v>103</v>
      </c>
      <c r="Y4" s="183" t="s">
        <v>55</v>
      </c>
      <c r="Z4" s="182" t="s">
        <v>24</v>
      </c>
      <c r="AA4" s="184" t="s">
        <v>79</v>
      </c>
      <c r="AB4" s="247"/>
      <c r="AC4" s="185" t="s">
        <v>82</v>
      </c>
      <c r="AD4" s="183" t="s">
        <v>127</v>
      </c>
      <c r="AE4" s="186" t="s">
        <v>119</v>
      </c>
      <c r="AF4" s="232"/>
      <c r="AG4" s="249"/>
    </row>
    <row r="5" spans="1:35" s="24" customFormat="1" ht="19.75" customHeight="1" x14ac:dyDescent="0.2">
      <c r="A5" s="170" t="s">
        <v>4</v>
      </c>
      <c r="B5" s="24" t="s">
        <v>8</v>
      </c>
      <c r="C5" s="24" t="s">
        <v>63</v>
      </c>
      <c r="D5" s="24" t="s">
        <v>65</v>
      </c>
      <c r="E5" s="32">
        <v>169.07499999999999</v>
      </c>
      <c r="F5" s="32"/>
      <c r="G5" s="40" t="s">
        <v>66</v>
      </c>
      <c r="H5" s="36">
        <v>7</v>
      </c>
      <c r="I5" s="32">
        <v>490</v>
      </c>
      <c r="J5" s="32">
        <v>490</v>
      </c>
      <c r="K5" s="32">
        <v>24</v>
      </c>
      <c r="L5" s="32">
        <v>1</v>
      </c>
      <c r="M5" s="32">
        <v>250</v>
      </c>
      <c r="N5" s="32">
        <v>120</v>
      </c>
      <c r="O5" s="32">
        <v>38.57</v>
      </c>
      <c r="P5" s="32">
        <v>38.31</v>
      </c>
      <c r="Q5" s="32">
        <v>38.31</v>
      </c>
      <c r="R5" s="168">
        <v>1.7053</v>
      </c>
      <c r="S5" s="32">
        <v>100.8</v>
      </c>
      <c r="T5" s="32">
        <v>128.13999999999999</v>
      </c>
      <c r="U5" s="32">
        <v>121</v>
      </c>
      <c r="V5" s="32">
        <v>8.43</v>
      </c>
      <c r="W5" s="32">
        <v>0.99</v>
      </c>
      <c r="X5" s="32" t="s">
        <v>34</v>
      </c>
      <c r="Y5" s="41">
        <v>0</v>
      </c>
      <c r="Z5" s="32" t="s">
        <v>34</v>
      </c>
      <c r="AA5" s="65">
        <f t="shared" ref="AA5:AA11" si="0">R5/E5*1000</f>
        <v>10.086056483808962</v>
      </c>
      <c r="AB5" s="169"/>
      <c r="AC5" s="40"/>
      <c r="AD5" s="32"/>
      <c r="AE5" s="176"/>
      <c r="AF5" s="32"/>
      <c r="AG5" s="151"/>
    </row>
    <row r="6" spans="1:35" s="37" customFormat="1" ht="19.25" customHeight="1" x14ac:dyDescent="0.2">
      <c r="A6" s="151" t="s">
        <v>2</v>
      </c>
      <c r="B6" s="32" t="s">
        <v>7</v>
      </c>
      <c r="C6" s="32" t="s">
        <v>63</v>
      </c>
      <c r="D6" s="32" t="s">
        <v>65</v>
      </c>
      <c r="E6" s="32">
        <v>339.32</v>
      </c>
      <c r="F6" s="32" t="s">
        <v>104</v>
      </c>
      <c r="G6" s="40" t="s">
        <v>66</v>
      </c>
      <c r="H6" s="36">
        <v>7</v>
      </c>
      <c r="I6" s="32">
        <v>490</v>
      </c>
      <c r="J6" s="32">
        <v>490</v>
      </c>
      <c r="K6" s="32">
        <v>24</v>
      </c>
      <c r="L6" s="32">
        <v>1</v>
      </c>
      <c r="M6" s="32">
        <v>250</v>
      </c>
      <c r="N6" s="32">
        <v>120</v>
      </c>
      <c r="O6" s="32">
        <v>98.35</v>
      </c>
      <c r="P6" s="32">
        <v>98.35</v>
      </c>
      <c r="Q6" s="32">
        <v>96.93</v>
      </c>
      <c r="R6" s="13">
        <v>18.716999999999999</v>
      </c>
      <c r="S6" s="32">
        <v>98.7</v>
      </c>
      <c r="T6" s="42">
        <v>615.58000000000004</v>
      </c>
      <c r="U6" s="42">
        <v>614.83000000000004</v>
      </c>
      <c r="V6" s="32">
        <v>3.7627999999999999</v>
      </c>
      <c r="W6" s="32">
        <v>0.35</v>
      </c>
      <c r="X6" s="32" t="s">
        <v>33</v>
      </c>
      <c r="Y6" s="41">
        <v>3.6867599999999996</v>
      </c>
      <c r="Z6" s="32" t="s">
        <v>33</v>
      </c>
      <c r="AA6" s="152">
        <f t="shared" si="0"/>
        <v>55.16032064128256</v>
      </c>
      <c r="AB6" s="172" t="s">
        <v>134</v>
      </c>
      <c r="AC6" s="40">
        <v>2570</v>
      </c>
      <c r="AD6" s="55">
        <v>330</v>
      </c>
      <c r="AE6" s="174">
        <v>454.1</v>
      </c>
      <c r="AF6" s="42">
        <f>AD6/AE6</f>
        <v>0.7267121779343757</v>
      </c>
      <c r="AG6" s="156"/>
    </row>
    <row r="7" spans="1:35" s="37" customFormat="1" ht="19.25" customHeight="1" x14ac:dyDescent="0.2">
      <c r="A7" s="151" t="s">
        <v>5</v>
      </c>
      <c r="B7" s="32" t="s">
        <v>10</v>
      </c>
      <c r="C7" s="32" t="s">
        <v>63</v>
      </c>
      <c r="D7" s="32" t="s">
        <v>65</v>
      </c>
      <c r="E7" s="32">
        <v>111.03700000000001</v>
      </c>
      <c r="F7" s="32" t="s">
        <v>104</v>
      </c>
      <c r="G7" s="40" t="s">
        <v>66</v>
      </c>
      <c r="H7" s="36">
        <v>7</v>
      </c>
      <c r="I7" s="32">
        <v>490</v>
      </c>
      <c r="J7" s="32">
        <v>490</v>
      </c>
      <c r="K7" s="32">
        <v>24</v>
      </c>
      <c r="L7" s="32">
        <v>1</v>
      </c>
      <c r="M7" s="32">
        <v>250</v>
      </c>
      <c r="N7" s="32">
        <v>120</v>
      </c>
      <c r="O7" s="32">
        <v>23.38</v>
      </c>
      <c r="P7" s="32">
        <v>23.38</v>
      </c>
      <c r="Q7" s="32">
        <v>23.38</v>
      </c>
      <c r="R7" s="13">
        <v>0.97</v>
      </c>
      <c r="S7" s="32">
        <v>98.7</v>
      </c>
      <c r="T7" s="42">
        <v>85.025000000000006</v>
      </c>
      <c r="U7" s="42">
        <v>71.486999999999995</v>
      </c>
      <c r="V7" s="32">
        <v>10.233000000000001</v>
      </c>
      <c r="W7" s="32">
        <v>0.91</v>
      </c>
      <c r="X7" s="32" t="s">
        <v>34</v>
      </c>
      <c r="Y7" s="41">
        <v>0</v>
      </c>
      <c r="Z7" s="32" t="s">
        <v>34</v>
      </c>
      <c r="AA7" s="152">
        <f t="shared" si="0"/>
        <v>8.7358267964732477</v>
      </c>
      <c r="AB7" s="172" t="s">
        <v>135</v>
      </c>
      <c r="AC7" s="40">
        <v>10000</v>
      </c>
      <c r="AD7" s="55">
        <v>13895.714285714286</v>
      </c>
      <c r="AE7" s="174">
        <v>871.83958150000001</v>
      </c>
      <c r="AF7" s="42">
        <f t="shared" ref="AF7:AF10" si="1">AD7/AE7</f>
        <v>15.938384286025086</v>
      </c>
      <c r="AG7" s="156"/>
    </row>
    <row r="8" spans="1:35" s="37" customFormat="1" ht="46.75" customHeight="1" x14ac:dyDescent="0.2">
      <c r="A8" s="151" t="s">
        <v>4</v>
      </c>
      <c r="B8" s="32" t="s">
        <v>8</v>
      </c>
      <c r="C8" s="32" t="s">
        <v>63</v>
      </c>
      <c r="D8" s="32" t="s">
        <v>65</v>
      </c>
      <c r="E8" s="32">
        <v>169.07300000000001</v>
      </c>
      <c r="F8" s="32" t="s">
        <v>104</v>
      </c>
      <c r="G8" s="40" t="s">
        <v>66</v>
      </c>
      <c r="H8" s="36">
        <v>7</v>
      </c>
      <c r="I8" s="32">
        <v>490</v>
      </c>
      <c r="J8" s="32">
        <v>490</v>
      </c>
      <c r="K8" s="32">
        <v>24</v>
      </c>
      <c r="L8" s="32">
        <v>1</v>
      </c>
      <c r="M8" s="32">
        <v>250</v>
      </c>
      <c r="N8" s="32">
        <v>120</v>
      </c>
      <c r="O8" s="32">
        <v>38.57</v>
      </c>
      <c r="P8" s="32">
        <v>38.31</v>
      </c>
      <c r="Q8" s="32">
        <v>38.31</v>
      </c>
      <c r="R8" s="13">
        <v>1.7053</v>
      </c>
      <c r="S8" s="32">
        <v>100.8</v>
      </c>
      <c r="T8" s="42">
        <v>128.13999999999999</v>
      </c>
      <c r="U8" s="42">
        <v>121</v>
      </c>
      <c r="V8" s="32">
        <v>8.4352</v>
      </c>
      <c r="W8" s="32">
        <v>0.99</v>
      </c>
      <c r="X8" s="32" t="s">
        <v>34</v>
      </c>
      <c r="Y8" s="41">
        <v>0</v>
      </c>
      <c r="Z8" s="32" t="s">
        <v>34</v>
      </c>
      <c r="AA8" s="152">
        <f>R8/E8*1000</f>
        <v>10.086175793887847</v>
      </c>
      <c r="AB8" s="172" t="s">
        <v>136</v>
      </c>
      <c r="AC8" s="40">
        <v>10000</v>
      </c>
      <c r="AD8" s="55">
        <v>15968</v>
      </c>
      <c r="AE8" s="174">
        <v>1357.036233</v>
      </c>
      <c r="AF8" s="42">
        <f t="shared" si="1"/>
        <v>11.766819198850381</v>
      </c>
      <c r="AG8" s="81" t="s">
        <v>124</v>
      </c>
      <c r="AI8" s="37" t="s">
        <v>11</v>
      </c>
    </row>
    <row r="9" spans="1:35" ht="28.25" customHeight="1" x14ac:dyDescent="0.2">
      <c r="A9" s="170" t="s">
        <v>101</v>
      </c>
      <c r="B9" s="24" t="s">
        <v>93</v>
      </c>
      <c r="C9" s="24" t="s">
        <v>63</v>
      </c>
      <c r="D9" s="24" t="s">
        <v>65</v>
      </c>
      <c r="E9" s="32">
        <v>228.185</v>
      </c>
      <c r="F9" s="32" t="s">
        <v>104</v>
      </c>
      <c r="G9" s="40" t="s">
        <v>66</v>
      </c>
      <c r="H9" s="36">
        <v>7</v>
      </c>
      <c r="I9" s="32">
        <v>490</v>
      </c>
      <c r="J9" s="32">
        <v>490</v>
      </c>
      <c r="K9" s="32">
        <v>24</v>
      </c>
      <c r="L9" s="32">
        <v>1</v>
      </c>
      <c r="M9" s="32">
        <v>250</v>
      </c>
      <c r="N9" s="32">
        <v>120</v>
      </c>
      <c r="O9" s="32">
        <v>38.57</v>
      </c>
      <c r="P9" s="32">
        <v>38.31</v>
      </c>
      <c r="Q9" s="32">
        <v>38.31</v>
      </c>
      <c r="R9" s="13">
        <v>1.7053</v>
      </c>
      <c r="S9" s="32">
        <v>100.8</v>
      </c>
      <c r="T9" s="42">
        <v>128.13999999999999</v>
      </c>
      <c r="U9" s="32">
        <v>121</v>
      </c>
      <c r="V9" s="32">
        <v>8.4352</v>
      </c>
      <c r="W9" s="32">
        <v>0.99</v>
      </c>
      <c r="X9" s="32" t="s">
        <v>34</v>
      </c>
      <c r="Y9" s="41">
        <v>0</v>
      </c>
      <c r="Z9" s="32" t="s">
        <v>34</v>
      </c>
      <c r="AA9" s="152">
        <f t="shared" si="0"/>
        <v>7.4733220851502074</v>
      </c>
      <c r="AB9" s="172" t="s">
        <v>132</v>
      </c>
      <c r="AC9" s="79">
        <v>4710</v>
      </c>
      <c r="AD9" s="128">
        <v>5751.14</v>
      </c>
      <c r="AE9" s="175">
        <v>1265.8</v>
      </c>
      <c r="AF9" s="129">
        <f t="shared" si="1"/>
        <v>4.543482382682889</v>
      </c>
      <c r="AG9" s="156"/>
    </row>
    <row r="10" spans="1:35" s="37" customFormat="1" ht="19.25" customHeight="1" x14ac:dyDescent="0.2">
      <c r="A10" s="151" t="s">
        <v>3</v>
      </c>
      <c r="B10" s="32" t="s">
        <v>9</v>
      </c>
      <c r="C10" s="32" t="s">
        <v>63</v>
      </c>
      <c r="D10" s="32" t="s">
        <v>65</v>
      </c>
      <c r="E10" s="32">
        <v>283.8</v>
      </c>
      <c r="F10" s="32" t="s">
        <v>104</v>
      </c>
      <c r="G10" s="40" t="s">
        <v>66</v>
      </c>
      <c r="H10" s="36">
        <v>7</v>
      </c>
      <c r="I10" s="32">
        <v>490</v>
      </c>
      <c r="J10" s="32">
        <v>490</v>
      </c>
      <c r="K10" s="32">
        <v>24</v>
      </c>
      <c r="L10" s="32">
        <v>1</v>
      </c>
      <c r="M10" s="32">
        <v>250</v>
      </c>
      <c r="N10" s="32">
        <v>120</v>
      </c>
      <c r="O10" s="32">
        <v>99.98</v>
      </c>
      <c r="P10" s="32">
        <v>99.98</v>
      </c>
      <c r="Q10" s="32">
        <v>77.2</v>
      </c>
      <c r="R10" s="13">
        <v>1.9743999999999999</v>
      </c>
      <c r="S10" s="32">
        <v>98.3</v>
      </c>
      <c r="T10" s="42">
        <v>89.436999999999998</v>
      </c>
      <c r="U10" s="42">
        <v>82.656000000000006</v>
      </c>
      <c r="V10" s="32">
        <v>12.952</v>
      </c>
      <c r="W10" s="32">
        <v>0.18</v>
      </c>
      <c r="X10" s="32" t="s">
        <v>33</v>
      </c>
      <c r="Y10" s="41">
        <v>372.57343199999997</v>
      </c>
      <c r="Z10" s="32" t="s">
        <v>33</v>
      </c>
      <c r="AA10" s="152">
        <f t="shared" si="0"/>
        <v>6.9570119802677937</v>
      </c>
      <c r="AB10" s="172" t="s">
        <v>137</v>
      </c>
      <c r="AC10" s="40">
        <v>159</v>
      </c>
      <c r="AD10" s="177">
        <v>10828727914110.898</v>
      </c>
      <c r="AE10" s="175">
        <v>121.7</v>
      </c>
      <c r="AF10" s="179">
        <f t="shared" si="1"/>
        <v>88978865358.347565</v>
      </c>
      <c r="AG10" s="156"/>
    </row>
    <row r="11" spans="1:35" s="37" customFormat="1" ht="20" customHeight="1" thickBot="1" x14ac:dyDescent="0.25">
      <c r="A11" s="171" t="s">
        <v>1</v>
      </c>
      <c r="B11" s="33" t="s">
        <v>6</v>
      </c>
      <c r="C11" s="33" t="s">
        <v>63</v>
      </c>
      <c r="D11" s="33" t="s">
        <v>65</v>
      </c>
      <c r="E11" s="33">
        <v>362.065</v>
      </c>
      <c r="F11" s="33" t="s">
        <v>104</v>
      </c>
      <c r="G11" s="43" t="s">
        <v>66</v>
      </c>
      <c r="H11" s="59">
        <v>7</v>
      </c>
      <c r="I11" s="33">
        <v>490</v>
      </c>
      <c r="J11" s="33">
        <v>490</v>
      </c>
      <c r="K11" s="33">
        <v>24</v>
      </c>
      <c r="L11" s="33">
        <v>1</v>
      </c>
      <c r="M11" s="33">
        <v>250</v>
      </c>
      <c r="N11" s="33">
        <v>120</v>
      </c>
      <c r="O11" s="33">
        <v>73.47</v>
      </c>
      <c r="P11" s="33">
        <v>72.84</v>
      </c>
      <c r="Q11" s="33">
        <v>72.84</v>
      </c>
      <c r="R11" s="85">
        <v>51.746000000000002</v>
      </c>
      <c r="S11" s="33">
        <v>100.3</v>
      </c>
      <c r="T11" s="44">
        <v>14940</v>
      </c>
      <c r="U11" s="44">
        <v>3793.1</v>
      </c>
      <c r="V11" s="33">
        <v>38.841999999999999</v>
      </c>
      <c r="W11" s="33">
        <v>0.97</v>
      </c>
      <c r="X11" s="33" t="s">
        <v>33</v>
      </c>
      <c r="Y11" s="45">
        <v>0</v>
      </c>
      <c r="Z11" s="33" t="s">
        <v>33</v>
      </c>
      <c r="AA11" s="153">
        <f t="shared" si="0"/>
        <v>142.91908911383317</v>
      </c>
      <c r="AB11" s="173" t="s">
        <v>138</v>
      </c>
      <c r="AC11" s="43">
        <v>22</v>
      </c>
      <c r="AD11" s="56">
        <v>1.08</v>
      </c>
      <c r="AE11" s="178">
        <v>6.7922198209999998</v>
      </c>
      <c r="AF11" s="44">
        <f>AD11/AE11</f>
        <v>0.15900545454387174</v>
      </c>
      <c r="AG11" s="160"/>
    </row>
    <row r="12" spans="1:35" ht="26.5" customHeight="1" x14ac:dyDescent="0.2">
      <c r="E12" s="37"/>
      <c r="F12" s="37"/>
      <c r="G12" s="37"/>
      <c r="I12" s="37"/>
      <c r="J12" s="37"/>
      <c r="K12" s="37"/>
      <c r="L12" s="37"/>
      <c r="M12" s="37"/>
      <c r="N12" s="37"/>
      <c r="O12" s="37"/>
      <c r="P12" s="37"/>
      <c r="Q12" s="37"/>
      <c r="S12" s="37"/>
      <c r="T12" s="37"/>
      <c r="U12" s="37"/>
      <c r="V12" s="37"/>
      <c r="W12" s="37"/>
      <c r="X12" s="37"/>
      <c r="Y12" s="37"/>
      <c r="Z12" s="37"/>
      <c r="AB12" s="78"/>
      <c r="AC12" s="37"/>
      <c r="AD12" s="37"/>
      <c r="AE12" s="61"/>
      <c r="AG12" s="37"/>
    </row>
    <row r="13" spans="1:35" s="9" customFormat="1" ht="16.75" customHeight="1" thickBot="1" x14ac:dyDescent="0.25">
      <c r="A13" s="161" t="s">
        <v>144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35"/>
      <c r="S13" s="88"/>
      <c r="T13" s="88"/>
      <c r="U13" s="88"/>
      <c r="V13" s="88"/>
      <c r="W13" s="35"/>
      <c r="X13" s="35"/>
      <c r="Y13" s="35"/>
      <c r="Z13" s="35"/>
      <c r="AA13" s="162"/>
      <c r="AB13" s="163"/>
      <c r="AC13" s="88"/>
      <c r="AD13" s="88"/>
      <c r="AE13" s="88"/>
      <c r="AF13" s="88"/>
      <c r="AG13" s="88"/>
    </row>
    <row r="14" spans="1:35" ht="32.5" customHeight="1" thickBot="1" x14ac:dyDescent="0.3">
      <c r="A14" s="233" t="s">
        <v>0</v>
      </c>
      <c r="B14" s="235" t="s">
        <v>13</v>
      </c>
      <c r="C14" s="235" t="s">
        <v>61</v>
      </c>
      <c r="D14" s="235" t="s">
        <v>39</v>
      </c>
      <c r="E14" s="231" t="s">
        <v>20</v>
      </c>
      <c r="F14" s="237" t="s">
        <v>110</v>
      </c>
      <c r="G14" s="241" t="s">
        <v>84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3"/>
      <c r="AB14" s="246" t="s">
        <v>120</v>
      </c>
      <c r="AC14" s="244" t="s">
        <v>85</v>
      </c>
      <c r="AD14" s="245"/>
      <c r="AE14" s="245"/>
      <c r="AF14" s="251" t="s">
        <v>128</v>
      </c>
      <c r="AG14" s="248" t="s">
        <v>146</v>
      </c>
    </row>
    <row r="15" spans="1:35" s="11" customFormat="1" ht="44.5" customHeight="1" x14ac:dyDescent="0.2">
      <c r="A15" s="234"/>
      <c r="B15" s="236"/>
      <c r="C15" s="236"/>
      <c r="D15" s="236"/>
      <c r="E15" s="232"/>
      <c r="F15" s="232"/>
      <c r="G15" s="192" t="s">
        <v>64</v>
      </c>
      <c r="H15" s="182" t="s">
        <v>125</v>
      </c>
      <c r="I15" s="182" t="s">
        <v>67</v>
      </c>
      <c r="J15" s="182" t="s">
        <v>68</v>
      </c>
      <c r="K15" s="182" t="s">
        <v>69</v>
      </c>
      <c r="L15" s="182" t="s">
        <v>62</v>
      </c>
      <c r="M15" s="182" t="s">
        <v>70</v>
      </c>
      <c r="N15" s="182" t="s">
        <v>71</v>
      </c>
      <c r="O15" s="182" t="s">
        <v>72</v>
      </c>
      <c r="P15" s="182" t="s">
        <v>73</v>
      </c>
      <c r="Q15" s="182" t="s">
        <v>74</v>
      </c>
      <c r="R15" s="182" t="s">
        <v>111</v>
      </c>
      <c r="S15" s="182" t="s">
        <v>75</v>
      </c>
      <c r="T15" s="182" t="s">
        <v>76</v>
      </c>
      <c r="U15" s="182" t="s">
        <v>77</v>
      </c>
      <c r="V15" s="182" t="s">
        <v>78</v>
      </c>
      <c r="W15" s="183" t="s">
        <v>21</v>
      </c>
      <c r="X15" s="182" t="s">
        <v>22</v>
      </c>
      <c r="Y15" s="183" t="s">
        <v>55</v>
      </c>
      <c r="Z15" s="182" t="s">
        <v>24</v>
      </c>
      <c r="AA15" s="184" t="s">
        <v>79</v>
      </c>
      <c r="AB15" s="247"/>
      <c r="AC15" s="185" t="s">
        <v>82</v>
      </c>
      <c r="AD15" s="183" t="s">
        <v>127</v>
      </c>
      <c r="AE15" s="193" t="s">
        <v>119</v>
      </c>
      <c r="AF15" s="232"/>
      <c r="AG15" s="249"/>
    </row>
    <row r="16" spans="1:35" s="24" customFormat="1" ht="19.75" customHeight="1" x14ac:dyDescent="0.2">
      <c r="A16" s="170" t="s">
        <v>4</v>
      </c>
      <c r="B16" s="24" t="s">
        <v>8</v>
      </c>
      <c r="C16" s="24" t="s">
        <v>63</v>
      </c>
      <c r="D16" s="24" t="s">
        <v>65</v>
      </c>
      <c r="E16" s="32">
        <v>169.07499999999999</v>
      </c>
      <c r="F16" s="32"/>
      <c r="G16" s="40" t="s">
        <v>66</v>
      </c>
      <c r="H16" s="36">
        <v>7</v>
      </c>
      <c r="I16" s="32">
        <v>490</v>
      </c>
      <c r="J16" s="32">
        <v>490</v>
      </c>
      <c r="K16" s="32">
        <v>24</v>
      </c>
      <c r="L16" s="32">
        <v>1</v>
      </c>
      <c r="M16" s="32">
        <v>250</v>
      </c>
      <c r="N16" s="32">
        <v>120</v>
      </c>
      <c r="O16" s="32">
        <v>38.770000000000003</v>
      </c>
      <c r="P16" s="32">
        <v>38.520000000000003</v>
      </c>
      <c r="Q16" s="32">
        <v>36.229999999999997</v>
      </c>
      <c r="R16" s="32">
        <v>1.1253</v>
      </c>
      <c r="S16" s="32">
        <v>100.32</v>
      </c>
      <c r="T16" s="32">
        <v>63.91</v>
      </c>
      <c r="U16" s="32">
        <v>62.96</v>
      </c>
      <c r="V16" s="32">
        <v>5.85</v>
      </c>
      <c r="W16" s="41">
        <v>0.69513000000000003</v>
      </c>
      <c r="X16" s="32" t="s">
        <v>81</v>
      </c>
      <c r="Y16" s="41">
        <v>13.38</v>
      </c>
      <c r="Z16" s="32" t="s">
        <v>56</v>
      </c>
      <c r="AA16" s="65">
        <f t="shared" ref="AA16:AA22" si="2">R16/E16*1000</f>
        <v>6.6556262013899152</v>
      </c>
      <c r="AB16" s="169"/>
      <c r="AC16" s="40"/>
      <c r="AD16" s="32"/>
      <c r="AE16" s="176"/>
      <c r="AF16" s="32"/>
      <c r="AG16" s="151"/>
    </row>
    <row r="17" spans="1:40" ht="21" customHeight="1" x14ac:dyDescent="0.2">
      <c r="A17" s="151" t="s">
        <v>2</v>
      </c>
      <c r="B17" s="32" t="s">
        <v>7</v>
      </c>
      <c r="C17" s="32" t="s">
        <v>63</v>
      </c>
      <c r="D17" s="32" t="s">
        <v>65</v>
      </c>
      <c r="E17" s="32">
        <v>339.32600000000002</v>
      </c>
      <c r="F17" s="32" t="s">
        <v>54</v>
      </c>
      <c r="G17" s="40" t="s">
        <v>66</v>
      </c>
      <c r="H17" s="32">
        <v>7</v>
      </c>
      <c r="I17" s="32">
        <v>490</v>
      </c>
      <c r="J17" s="32">
        <v>490</v>
      </c>
      <c r="K17" s="32">
        <v>24</v>
      </c>
      <c r="L17" s="32">
        <v>1</v>
      </c>
      <c r="M17" s="32">
        <v>250</v>
      </c>
      <c r="N17" s="32">
        <v>120</v>
      </c>
      <c r="O17" s="32">
        <v>98.62</v>
      </c>
      <c r="P17" s="32">
        <v>98.62</v>
      </c>
      <c r="Q17" s="32">
        <v>92.99</v>
      </c>
      <c r="R17" s="13">
        <v>15.049999999999999</v>
      </c>
      <c r="S17" s="32">
        <v>98.2</v>
      </c>
      <c r="T17" s="32">
        <v>338.16</v>
      </c>
      <c r="U17" s="32">
        <v>338.05</v>
      </c>
      <c r="V17" s="32">
        <v>2.4228000000000001</v>
      </c>
      <c r="W17" s="41">
        <v>0.23321999999999998</v>
      </c>
      <c r="X17" s="32" t="s">
        <v>81</v>
      </c>
      <c r="Y17" s="41">
        <v>22.84</v>
      </c>
      <c r="Z17" s="32" t="s">
        <v>56</v>
      </c>
      <c r="AA17" s="152">
        <f t="shared" si="2"/>
        <v>44.352628445801379</v>
      </c>
      <c r="AB17" s="188" t="s">
        <v>139</v>
      </c>
      <c r="AC17" s="79">
        <v>2570</v>
      </c>
      <c r="AD17" s="154">
        <v>453.29</v>
      </c>
      <c r="AE17" s="175">
        <v>326.8</v>
      </c>
      <c r="AF17" s="42">
        <f>AD17/AE17</f>
        <v>1.3870563035495715</v>
      </c>
      <c r="AG17" s="156"/>
    </row>
    <row r="18" spans="1:40" ht="27" customHeight="1" x14ac:dyDescent="0.2">
      <c r="A18" s="151" t="s">
        <v>5</v>
      </c>
      <c r="B18" s="32" t="s">
        <v>10</v>
      </c>
      <c r="C18" s="32" t="s">
        <v>63</v>
      </c>
      <c r="D18" s="32" t="s">
        <v>65</v>
      </c>
      <c r="E18" s="32">
        <v>111.038</v>
      </c>
      <c r="F18" s="32" t="s">
        <v>54</v>
      </c>
      <c r="G18" s="40" t="s">
        <v>66</v>
      </c>
      <c r="H18" s="32">
        <v>7</v>
      </c>
      <c r="I18" s="32">
        <v>490</v>
      </c>
      <c r="J18" s="32">
        <v>490</v>
      </c>
      <c r="K18" s="32">
        <v>24</v>
      </c>
      <c r="L18" s="32">
        <v>1</v>
      </c>
      <c r="M18" s="32">
        <v>250</v>
      </c>
      <c r="N18" s="32">
        <v>120</v>
      </c>
      <c r="O18" s="32">
        <v>23.48</v>
      </c>
      <c r="P18" s="32">
        <v>23.48</v>
      </c>
      <c r="Q18" s="32">
        <v>17.23</v>
      </c>
      <c r="R18" s="13">
        <v>0.25940000000000002</v>
      </c>
      <c r="S18" s="32">
        <v>97.9</v>
      </c>
      <c r="T18" s="32">
        <v>8.2097999999999995</v>
      </c>
      <c r="U18" s="32">
        <v>8.1950000000000003</v>
      </c>
      <c r="V18" s="32">
        <v>3.2317</v>
      </c>
      <c r="W18" s="41">
        <v>0.83733999999999997</v>
      </c>
      <c r="X18" s="32" t="s">
        <v>81</v>
      </c>
      <c r="Y18" s="41">
        <v>73.59</v>
      </c>
      <c r="Z18" s="32" t="s">
        <v>56</v>
      </c>
      <c r="AA18" s="152">
        <f t="shared" si="2"/>
        <v>2.3361371782632978</v>
      </c>
      <c r="AB18" s="188" t="s">
        <v>140</v>
      </c>
      <c r="AC18" s="79">
        <v>10000</v>
      </c>
      <c r="AD18" s="157">
        <v>30219</v>
      </c>
      <c r="AE18" s="175">
        <v>2816.1081385525199</v>
      </c>
      <c r="AF18" s="42">
        <f t="shared" ref="AF18:AF22" si="3">AD18/AE18</f>
        <v>10.730766900000003</v>
      </c>
      <c r="AG18" s="156"/>
    </row>
    <row r="19" spans="1:40" s="37" customFormat="1" ht="51" customHeight="1" x14ac:dyDescent="0.2">
      <c r="A19" s="151" t="s">
        <v>4</v>
      </c>
      <c r="B19" s="32" t="s">
        <v>8</v>
      </c>
      <c r="C19" s="32" t="s">
        <v>63</v>
      </c>
      <c r="D19" s="32" t="s">
        <v>65</v>
      </c>
      <c r="E19" s="32">
        <v>169.07499999999999</v>
      </c>
      <c r="F19" s="32" t="s">
        <v>54</v>
      </c>
      <c r="G19" s="40" t="s">
        <v>66</v>
      </c>
      <c r="H19" s="32">
        <v>7</v>
      </c>
      <c r="I19" s="32">
        <v>490</v>
      </c>
      <c r="J19" s="32">
        <v>490</v>
      </c>
      <c r="K19" s="32">
        <v>24</v>
      </c>
      <c r="L19" s="32">
        <v>1</v>
      </c>
      <c r="M19" s="32">
        <v>250</v>
      </c>
      <c r="N19" s="32">
        <v>120</v>
      </c>
      <c r="O19" s="32">
        <v>38.770000000000003</v>
      </c>
      <c r="P19" s="32">
        <v>38.520000000000003</v>
      </c>
      <c r="Q19" s="32">
        <v>36.229999999999997</v>
      </c>
      <c r="R19" s="13">
        <v>1.1253</v>
      </c>
      <c r="S19" s="32">
        <v>100.32</v>
      </c>
      <c r="T19" s="32">
        <v>63.906999999999996</v>
      </c>
      <c r="U19" s="32">
        <v>62.965000000000003</v>
      </c>
      <c r="V19" s="32">
        <v>5.8498999999999999</v>
      </c>
      <c r="W19" s="41">
        <v>0.69513000000000003</v>
      </c>
      <c r="X19" s="32" t="s">
        <v>81</v>
      </c>
      <c r="Y19" s="41">
        <v>13.38</v>
      </c>
      <c r="Z19" s="32" t="s">
        <v>56</v>
      </c>
      <c r="AA19" s="152">
        <f t="shared" si="2"/>
        <v>6.6556262013899152</v>
      </c>
      <c r="AB19" s="188" t="s">
        <v>141</v>
      </c>
      <c r="AC19" s="79">
        <v>10000</v>
      </c>
      <c r="AD19" s="154">
        <v>30275</v>
      </c>
      <c r="AE19" s="174">
        <v>1633.18634656214</v>
      </c>
      <c r="AF19" s="42">
        <f t="shared" si="3"/>
        <v>18.537382500000032</v>
      </c>
      <c r="AG19" s="81" t="s">
        <v>124</v>
      </c>
      <c r="AI19" s="37" t="s">
        <v>11</v>
      </c>
    </row>
    <row r="20" spans="1:40" ht="30.5" customHeight="1" x14ac:dyDescent="0.2">
      <c r="A20" s="187" t="s">
        <v>101</v>
      </c>
      <c r="B20" s="32" t="s">
        <v>93</v>
      </c>
      <c r="C20" s="32" t="s">
        <v>63</v>
      </c>
      <c r="D20" s="32" t="s">
        <v>65</v>
      </c>
      <c r="E20" s="32">
        <v>228.185</v>
      </c>
      <c r="F20" s="32" t="s">
        <v>104</v>
      </c>
      <c r="G20" s="40" t="s">
        <v>66</v>
      </c>
      <c r="H20" s="32">
        <v>7</v>
      </c>
      <c r="I20" s="32">
        <v>490</v>
      </c>
      <c r="J20" s="32">
        <v>490</v>
      </c>
      <c r="K20" s="32">
        <v>24</v>
      </c>
      <c r="L20" s="32">
        <v>1</v>
      </c>
      <c r="M20" s="32">
        <v>250</v>
      </c>
      <c r="N20" s="32">
        <v>120</v>
      </c>
      <c r="O20" s="32">
        <v>38.765999999999998</v>
      </c>
      <c r="P20" s="32">
        <v>38.517000000000003</v>
      </c>
      <c r="Q20" s="32">
        <v>36.228999999999999</v>
      </c>
      <c r="R20" s="13">
        <v>1.1253</v>
      </c>
      <c r="S20" s="32">
        <v>100.3</v>
      </c>
      <c r="T20" s="32">
        <v>63.906999999999996</v>
      </c>
      <c r="U20" s="32">
        <v>62.965000000000003</v>
      </c>
      <c r="V20" s="32">
        <v>5.8498999999999999</v>
      </c>
      <c r="W20" s="41">
        <v>0.69510000000000005</v>
      </c>
      <c r="X20" s="32" t="s">
        <v>81</v>
      </c>
      <c r="Y20" s="41">
        <v>13.38</v>
      </c>
      <c r="Z20" s="32" t="s">
        <v>56</v>
      </c>
      <c r="AA20" s="152">
        <f t="shared" si="2"/>
        <v>4.9315248592151102</v>
      </c>
      <c r="AB20" s="188" t="s">
        <v>142</v>
      </c>
      <c r="AC20" s="79">
        <v>4710</v>
      </c>
      <c r="AD20" s="157">
        <v>9343</v>
      </c>
      <c r="AE20" s="190">
        <v>1043.4204696499785</v>
      </c>
      <c r="AF20" s="42">
        <f t="shared" si="3"/>
        <v>8.9542042462844957</v>
      </c>
      <c r="AG20" s="156"/>
    </row>
    <row r="21" spans="1:40" ht="34.25" customHeight="1" x14ac:dyDescent="0.2">
      <c r="A21" s="151" t="s">
        <v>3</v>
      </c>
      <c r="B21" s="32" t="s">
        <v>9</v>
      </c>
      <c r="C21" s="32" t="s">
        <v>63</v>
      </c>
      <c r="D21" s="32" t="s">
        <v>65</v>
      </c>
      <c r="E21" s="32">
        <v>283.8</v>
      </c>
      <c r="F21" s="32" t="s">
        <v>54</v>
      </c>
      <c r="G21" s="40" t="s">
        <v>66</v>
      </c>
      <c r="H21" s="32">
        <v>7</v>
      </c>
      <c r="I21" s="32">
        <v>490</v>
      </c>
      <c r="J21" s="32">
        <v>490</v>
      </c>
      <c r="K21" s="32">
        <v>24</v>
      </c>
      <c r="L21" s="32">
        <v>1</v>
      </c>
      <c r="M21" s="32">
        <v>250</v>
      </c>
      <c r="N21" s="32">
        <v>120</v>
      </c>
      <c r="O21" s="32">
        <v>99.98</v>
      </c>
      <c r="P21" s="32">
        <v>99.98</v>
      </c>
      <c r="Q21" s="32">
        <v>91.23</v>
      </c>
      <c r="R21" s="13">
        <v>3.5670000000000002</v>
      </c>
      <c r="S21" s="32">
        <v>98.5</v>
      </c>
      <c r="T21" s="32">
        <v>251.42</v>
      </c>
      <c r="U21" s="32">
        <v>196.11</v>
      </c>
      <c r="V21" s="32">
        <v>20.992999999999999</v>
      </c>
      <c r="W21" s="41">
        <v>0.17007999999999998</v>
      </c>
      <c r="X21" s="32" t="s">
        <v>81</v>
      </c>
      <c r="Y21" s="41">
        <v>123.62</v>
      </c>
      <c r="Z21" s="32" t="s">
        <v>56</v>
      </c>
      <c r="AA21" s="152">
        <f t="shared" si="2"/>
        <v>12.568710359408033</v>
      </c>
      <c r="AB21" s="188" t="s">
        <v>131</v>
      </c>
      <c r="AC21" s="79">
        <v>159</v>
      </c>
      <c r="AD21" s="167">
        <v>222643.73</v>
      </c>
      <c r="AE21" s="190">
        <v>77.979401667484083</v>
      </c>
      <c r="AF21" s="129">
        <f t="shared" si="3"/>
        <v>2855.1607891194963</v>
      </c>
      <c r="AG21" s="156"/>
    </row>
    <row r="22" spans="1:40" ht="21" customHeight="1" thickBot="1" x14ac:dyDescent="0.25">
      <c r="A22" s="171" t="s">
        <v>1</v>
      </c>
      <c r="B22" s="33" t="s">
        <v>6</v>
      </c>
      <c r="C22" s="33" t="s">
        <v>63</v>
      </c>
      <c r="D22" s="33" t="s">
        <v>65</v>
      </c>
      <c r="E22" s="33">
        <v>362.065</v>
      </c>
      <c r="F22" s="33" t="s">
        <v>104</v>
      </c>
      <c r="G22" s="43" t="s">
        <v>66</v>
      </c>
      <c r="H22" s="33">
        <v>7</v>
      </c>
      <c r="I22" s="33">
        <v>490</v>
      </c>
      <c r="J22" s="33">
        <v>490</v>
      </c>
      <c r="K22" s="33">
        <v>24</v>
      </c>
      <c r="L22" s="33">
        <v>1</v>
      </c>
      <c r="M22" s="33">
        <v>250</v>
      </c>
      <c r="N22" s="33">
        <v>120</v>
      </c>
      <c r="O22" s="33">
        <v>73.28</v>
      </c>
      <c r="P22" s="33">
        <v>72.650000000000006</v>
      </c>
      <c r="Q22" s="33">
        <v>72.650000000000006</v>
      </c>
      <c r="R22" s="85">
        <v>50.648000000000003</v>
      </c>
      <c r="S22" s="33">
        <v>100.28</v>
      </c>
      <c r="T22" s="91">
        <v>14520</v>
      </c>
      <c r="U22" s="33">
        <v>3713.7</v>
      </c>
      <c r="V22" s="33">
        <v>38.875</v>
      </c>
      <c r="W22" s="45">
        <v>0.99784000000000006</v>
      </c>
      <c r="X22" s="33" t="s">
        <v>81</v>
      </c>
      <c r="Y22" s="45">
        <v>0</v>
      </c>
      <c r="Z22" s="33" t="s">
        <v>56</v>
      </c>
      <c r="AA22" s="153">
        <f t="shared" si="2"/>
        <v>139.8864844710204</v>
      </c>
      <c r="AB22" s="189" t="s">
        <v>143</v>
      </c>
      <c r="AC22" s="158">
        <v>22</v>
      </c>
      <c r="AD22" s="159">
        <v>1.1100000000000001</v>
      </c>
      <c r="AE22" s="178">
        <v>6.2678062678062698</v>
      </c>
      <c r="AF22" s="191">
        <f t="shared" si="3"/>
        <v>0.1770954545454545</v>
      </c>
      <c r="AG22" s="160"/>
    </row>
    <row r="23" spans="1:40" s="37" customFormat="1" ht="21" customHeigh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41"/>
      <c r="X23" s="32"/>
      <c r="Y23" s="41"/>
      <c r="Z23" s="32"/>
      <c r="AA23" s="41"/>
      <c r="AB23" s="78"/>
      <c r="AE23" s="61"/>
    </row>
    <row r="24" spans="1:40" x14ac:dyDescent="0.2">
      <c r="AA24" s="34"/>
      <c r="AB24" s="34"/>
      <c r="AE24" s="34"/>
      <c r="AF24" s="34"/>
      <c r="AI24" s="63"/>
      <c r="AJ24" s="77"/>
      <c r="AL24" s="34" t="s">
        <v>11</v>
      </c>
      <c r="AM24" s="60"/>
      <c r="AN24" s="37"/>
    </row>
    <row r="25" spans="1:40" x14ac:dyDescent="0.2">
      <c r="AA25" s="34"/>
      <c r="AB25" s="34"/>
      <c r="AE25" s="34"/>
      <c r="AF25" s="34"/>
      <c r="AI25" s="92"/>
      <c r="AJ25" s="77"/>
      <c r="AM25" s="60"/>
      <c r="AN25" s="37"/>
    </row>
    <row r="26" spans="1:40" x14ac:dyDescent="0.2">
      <c r="AA26" s="34"/>
      <c r="AB26" s="34"/>
      <c r="AE26" s="34"/>
      <c r="AF26" s="34"/>
      <c r="AI26" s="92"/>
      <c r="AJ26" s="77"/>
      <c r="AM26" s="60"/>
      <c r="AN26" s="37"/>
    </row>
    <row r="27" spans="1:40" x14ac:dyDescent="0.2">
      <c r="AA27" s="34"/>
      <c r="AB27" s="34"/>
      <c r="AE27" s="34"/>
      <c r="AF27" s="34"/>
      <c r="AI27" s="63"/>
      <c r="AJ27" s="77"/>
      <c r="AM27" s="60"/>
      <c r="AN27" s="37"/>
    </row>
    <row r="28" spans="1:40" x14ac:dyDescent="0.2">
      <c r="AA28" s="34"/>
      <c r="AB28" s="34"/>
      <c r="AE28" s="34"/>
      <c r="AF28" s="34"/>
      <c r="AI28" s="63"/>
      <c r="AJ28" s="77"/>
      <c r="AM28" s="60"/>
      <c r="AN28" s="37"/>
    </row>
    <row r="29" spans="1:40" x14ac:dyDescent="0.2">
      <c r="AA29" s="34"/>
      <c r="AB29" s="34"/>
      <c r="AE29" s="34"/>
      <c r="AF29" s="34"/>
      <c r="AI29" s="63"/>
      <c r="AJ29" s="77"/>
      <c r="AM29" s="60"/>
      <c r="AN29" s="37"/>
    </row>
    <row r="30" spans="1:40" x14ac:dyDescent="0.2">
      <c r="AA30" s="34"/>
      <c r="AB30" s="34"/>
      <c r="AE30" s="34"/>
      <c r="AF30" s="34"/>
      <c r="AI30" s="63"/>
      <c r="AJ30" s="77"/>
      <c r="AM30" s="60"/>
      <c r="AN30" s="37"/>
    </row>
    <row r="31" spans="1:40" x14ac:dyDescent="0.2">
      <c r="AA31" s="34"/>
      <c r="AB31" s="34"/>
      <c r="AE31" s="34"/>
      <c r="AF31" s="34"/>
      <c r="AI31" s="63"/>
      <c r="AJ31" s="77"/>
      <c r="AM31" s="60"/>
      <c r="AN31" s="37"/>
    </row>
    <row r="32" spans="1:40" x14ac:dyDescent="0.2">
      <c r="AA32" s="34"/>
      <c r="AB32" s="34"/>
      <c r="AE32" s="34"/>
      <c r="AF32" s="34"/>
      <c r="AI32" s="63"/>
      <c r="AJ32" s="77"/>
      <c r="AM32" s="60"/>
      <c r="AN32" s="37"/>
    </row>
    <row r="33" spans="21:43" x14ac:dyDescent="0.2">
      <c r="AA33" s="34"/>
      <c r="AB33" s="34"/>
      <c r="AE33" s="34"/>
      <c r="AF33" s="34"/>
      <c r="AI33" s="63"/>
      <c r="AJ33" s="77"/>
      <c r="AM33" s="60"/>
      <c r="AN33" s="37"/>
    </row>
    <row r="34" spans="21:43" x14ac:dyDescent="0.2">
      <c r="AA34" s="34"/>
      <c r="AB34" s="34"/>
      <c r="AE34" s="34"/>
      <c r="AF34" s="34"/>
      <c r="AI34" s="63"/>
      <c r="AJ34" s="77"/>
      <c r="AM34" s="60"/>
      <c r="AN34" s="37"/>
    </row>
    <row r="35" spans="21:43" x14ac:dyDescent="0.2">
      <c r="AA35" s="34"/>
      <c r="AB35" s="34"/>
      <c r="AE35" s="34"/>
      <c r="AF35" s="34"/>
      <c r="AI35" s="63"/>
      <c r="AJ35" s="77"/>
      <c r="AM35" s="60"/>
      <c r="AN35" s="37"/>
    </row>
    <row r="36" spans="21:43" x14ac:dyDescent="0.2">
      <c r="AA36" s="34"/>
      <c r="AB36" s="34"/>
      <c r="AE36" s="34"/>
      <c r="AF36" s="34"/>
      <c r="AI36" s="63"/>
      <c r="AJ36" s="77"/>
      <c r="AM36" s="60"/>
      <c r="AN36" s="37"/>
    </row>
    <row r="37" spans="21:43" x14ac:dyDescent="0.2">
      <c r="AA37" s="34"/>
      <c r="AB37" s="34"/>
      <c r="AE37" s="34"/>
      <c r="AF37" s="34"/>
      <c r="AI37" s="63"/>
      <c r="AJ37" s="77"/>
      <c r="AM37" s="60"/>
      <c r="AN37" s="37"/>
    </row>
    <row r="38" spans="21:43" x14ac:dyDescent="0.2">
      <c r="AA38" s="34"/>
      <c r="AB38" s="34"/>
      <c r="AE38" s="34"/>
      <c r="AF38" s="34"/>
      <c r="AI38" s="63"/>
      <c r="AJ38" s="77"/>
      <c r="AM38" s="60"/>
      <c r="AN38" s="37"/>
    </row>
    <row r="39" spans="21:43" x14ac:dyDescent="0.2">
      <c r="AA39" s="34"/>
      <c r="AB39" s="34"/>
      <c r="AF39" s="34"/>
      <c r="AI39" s="63"/>
      <c r="AJ39" s="77"/>
      <c r="AM39" s="60"/>
      <c r="AN39" s="37"/>
    </row>
    <row r="40" spans="21:43" x14ac:dyDescent="0.2">
      <c r="AA40" s="34"/>
      <c r="AB40" s="34"/>
      <c r="AF40" s="34"/>
      <c r="AI40" s="63"/>
      <c r="AJ40" s="77"/>
      <c r="AM40" s="60"/>
      <c r="AN40" s="37"/>
    </row>
    <row r="41" spans="21:43" x14ac:dyDescent="0.2">
      <c r="AA41" s="34"/>
      <c r="AB41" s="34"/>
      <c r="AE41" s="34"/>
      <c r="AF41" s="34"/>
      <c r="AI41" s="63"/>
      <c r="AJ41" s="77"/>
      <c r="AM41" s="60"/>
      <c r="AN41" s="37"/>
    </row>
    <row r="42" spans="21:43" ht="15" x14ac:dyDescent="0.2">
      <c r="U42" s="34" t="s">
        <v>11</v>
      </c>
      <c r="AB42" s="34"/>
      <c r="AE42" s="34"/>
      <c r="AF42" s="34"/>
      <c r="AG42" s="37"/>
      <c r="AQ42" s="32"/>
    </row>
    <row r="43" spans="21:43" ht="15" x14ac:dyDescent="0.2">
      <c r="AB43" s="34"/>
      <c r="AE43" s="34"/>
      <c r="AF43" s="34"/>
      <c r="AG43" s="37"/>
      <c r="AQ43" s="32"/>
    </row>
  </sheetData>
  <mergeCells count="22">
    <mergeCell ref="AG14:AG15"/>
    <mergeCell ref="AB3:AB4"/>
    <mergeCell ref="AG3:AG4"/>
    <mergeCell ref="AF3:AF4"/>
    <mergeCell ref="AF14:AF15"/>
    <mergeCell ref="G3:AA3"/>
    <mergeCell ref="G14:AA14"/>
    <mergeCell ref="AC3:AE3"/>
    <mergeCell ref="AC14:AE14"/>
    <mergeCell ref="AB14:AB15"/>
    <mergeCell ref="E3:E4"/>
    <mergeCell ref="F3:F4"/>
    <mergeCell ref="A14:A15"/>
    <mergeCell ref="B14:B15"/>
    <mergeCell ref="C14:C15"/>
    <mergeCell ref="D14:D15"/>
    <mergeCell ref="E14:E15"/>
    <mergeCell ref="F14:F15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BAF2-CB29-485C-BBD0-503737DEA380}">
  <dimension ref="A1:W62"/>
  <sheetViews>
    <sheetView topLeftCell="A19" zoomScale="68" zoomScaleNormal="68" workbookViewId="0">
      <selection activeCell="Z28" sqref="Z28"/>
    </sheetView>
  </sheetViews>
  <sheetFormatPr baseColWidth="10" defaultColWidth="8.83203125" defaultRowHeight="15" x14ac:dyDescent="0.2"/>
  <cols>
    <col min="1" max="2" width="15.1640625" style="3" customWidth="1"/>
    <col min="3" max="3" width="16.5" style="3" customWidth="1"/>
    <col min="4" max="4" width="9.83203125" style="3" customWidth="1"/>
    <col min="5" max="5" width="10.1640625" style="3" customWidth="1"/>
    <col min="6" max="6" width="16.83203125" style="3" customWidth="1"/>
    <col min="7" max="7" width="16.5" style="3" customWidth="1"/>
    <col min="8" max="8" width="15.5" style="3" customWidth="1"/>
    <col min="9" max="9" width="13.5" style="3" customWidth="1"/>
    <col min="10" max="10" width="10.5" style="3" customWidth="1"/>
    <col min="11" max="11" width="14.5" style="3" customWidth="1"/>
    <col min="12" max="12" width="21.83203125" style="3" customWidth="1"/>
    <col min="13" max="13" width="11.5" style="3" customWidth="1"/>
    <col min="14" max="14" width="15.1640625" style="3" customWidth="1"/>
    <col min="15" max="15" width="14.5" style="3" customWidth="1"/>
    <col min="16" max="16" width="31.83203125" style="3" customWidth="1"/>
    <col min="17" max="19" width="8.83203125" style="3"/>
    <col min="20" max="20" width="25.1640625" style="3" customWidth="1"/>
    <col min="21" max="22" width="8.83203125" style="3"/>
    <col min="23" max="23" width="10.5" style="3" customWidth="1"/>
    <col min="24" max="16384" width="8.83203125" style="3"/>
  </cols>
  <sheetData>
    <row r="1" spans="1:19" s="17" customFormat="1" ht="32" x14ac:dyDescent="0.2">
      <c r="A1" s="98" t="s">
        <v>13</v>
      </c>
      <c r="B1" s="99" t="s">
        <v>121</v>
      </c>
      <c r="C1" s="99" t="s">
        <v>122</v>
      </c>
      <c r="D1" s="100" t="s">
        <v>123</v>
      </c>
      <c r="E1" s="11"/>
      <c r="F1" s="67" t="s">
        <v>13</v>
      </c>
      <c r="G1" s="68" t="s">
        <v>121</v>
      </c>
      <c r="H1" s="68" t="s">
        <v>122</v>
      </c>
      <c r="I1" s="69" t="s">
        <v>123</v>
      </c>
      <c r="K1" s="67" t="s">
        <v>13</v>
      </c>
      <c r="L1" s="68" t="s">
        <v>121</v>
      </c>
      <c r="M1" s="68" t="s">
        <v>122</v>
      </c>
      <c r="N1" s="69" t="s">
        <v>123</v>
      </c>
      <c r="O1" s="3"/>
      <c r="P1" s="3"/>
      <c r="Q1" s="3"/>
      <c r="R1" s="3"/>
      <c r="S1" s="3"/>
    </row>
    <row r="2" spans="1:19" x14ac:dyDescent="0.2">
      <c r="A2" s="21" t="s">
        <v>7</v>
      </c>
      <c r="B2" s="8">
        <v>1</v>
      </c>
      <c r="C2" s="87">
        <v>6.3360897779716252</v>
      </c>
      <c r="D2" s="29">
        <v>120</v>
      </c>
      <c r="F2" s="21" t="s">
        <v>10</v>
      </c>
      <c r="G2" s="3">
        <v>1</v>
      </c>
      <c r="H2" s="7">
        <v>0.33375961382589747</v>
      </c>
      <c r="I2" s="29">
        <v>120</v>
      </c>
      <c r="K2" s="21" t="s">
        <v>8</v>
      </c>
      <c r="L2" s="3">
        <v>1</v>
      </c>
      <c r="M2" s="7">
        <v>0.94632559515008141</v>
      </c>
      <c r="N2" s="29">
        <v>120</v>
      </c>
    </row>
    <row r="3" spans="1:19" x14ac:dyDescent="0.2">
      <c r="A3" s="21" t="s">
        <v>7</v>
      </c>
      <c r="B3" s="87">
        <v>2.2321428571428572</v>
      </c>
      <c r="C3" s="87">
        <v>14.142741788132946</v>
      </c>
      <c r="D3" s="29">
        <v>120</v>
      </c>
      <c r="F3" s="21" t="s">
        <v>10</v>
      </c>
      <c r="G3" s="3">
        <v>2</v>
      </c>
      <c r="H3" s="7">
        <v>0.66742916839280242</v>
      </c>
      <c r="I3" s="29">
        <v>120</v>
      </c>
      <c r="K3" s="21" t="s">
        <v>8</v>
      </c>
      <c r="L3" s="7">
        <v>2.8571428571428572</v>
      </c>
      <c r="M3" s="7">
        <v>2.7177514792899409</v>
      </c>
      <c r="N3" s="29">
        <v>120</v>
      </c>
    </row>
    <row r="4" spans="1:19" x14ac:dyDescent="0.2">
      <c r="A4" s="21" t="s">
        <v>7</v>
      </c>
      <c r="B4" s="87">
        <v>4.4642857142857144</v>
      </c>
      <c r="C4" s="87">
        <v>28.285483576265893</v>
      </c>
      <c r="D4" s="29">
        <v>120</v>
      </c>
      <c r="F4" s="21" t="s">
        <v>10</v>
      </c>
      <c r="G4" s="3">
        <v>4</v>
      </c>
      <c r="H4" s="7">
        <v>1.3348583367856048</v>
      </c>
      <c r="I4" s="29">
        <v>120</v>
      </c>
      <c r="K4" s="21" t="s">
        <v>8</v>
      </c>
      <c r="L4" s="7">
        <v>7.1428571428571432</v>
      </c>
      <c r="M4" s="7">
        <v>6.7946745562130184</v>
      </c>
      <c r="N4" s="29">
        <v>120</v>
      </c>
    </row>
    <row r="5" spans="1:19" x14ac:dyDescent="0.2">
      <c r="A5" s="21" t="s">
        <v>7</v>
      </c>
      <c r="B5" s="87">
        <v>8.9285714285714288</v>
      </c>
      <c r="C5" s="87">
        <v>56.570967152531786</v>
      </c>
      <c r="D5" s="29">
        <v>120</v>
      </c>
      <c r="F5" s="21" t="s">
        <v>10</v>
      </c>
      <c r="G5" s="3">
        <v>8</v>
      </c>
      <c r="H5" s="7">
        <v>2.6698067328302022</v>
      </c>
      <c r="I5" s="29">
        <v>120</v>
      </c>
      <c r="K5" s="21" t="s">
        <v>8</v>
      </c>
      <c r="L5" s="7">
        <v>14.285714285714286</v>
      </c>
      <c r="M5" s="7">
        <v>13.588757396449704</v>
      </c>
      <c r="N5" s="29">
        <v>120</v>
      </c>
    </row>
    <row r="6" spans="1:19" x14ac:dyDescent="0.2">
      <c r="A6" s="21" t="s">
        <v>7</v>
      </c>
      <c r="B6" s="87">
        <v>17.857142857142858</v>
      </c>
      <c r="C6" s="87">
        <v>113.14488132356495</v>
      </c>
      <c r="D6" s="29">
        <v>120</v>
      </c>
      <c r="F6" s="21" t="s">
        <v>10</v>
      </c>
      <c r="G6" s="3">
        <v>16</v>
      </c>
      <c r="H6" s="7">
        <v>5.3396134656604044</v>
      </c>
      <c r="I6" s="29">
        <v>120</v>
      </c>
      <c r="K6" s="21" t="s">
        <v>8</v>
      </c>
      <c r="L6" s="7">
        <v>28.571428571428573</v>
      </c>
      <c r="M6" s="7">
        <v>27.177514792899409</v>
      </c>
      <c r="N6" s="29">
        <v>120</v>
      </c>
    </row>
    <row r="7" spans="1:19" x14ac:dyDescent="0.2">
      <c r="A7" s="21" t="s">
        <v>7</v>
      </c>
      <c r="B7" s="87">
        <v>35.714285714285715</v>
      </c>
      <c r="C7" s="87">
        <v>226.30155072113541</v>
      </c>
      <c r="D7" s="29">
        <v>120</v>
      </c>
      <c r="F7" s="21" t="s">
        <v>10</v>
      </c>
      <c r="G7" s="3">
        <v>32</v>
      </c>
      <c r="H7" s="7">
        <v>10.679226931320809</v>
      </c>
      <c r="I7" s="29">
        <v>120</v>
      </c>
      <c r="K7" s="21" t="s">
        <v>8</v>
      </c>
      <c r="L7" s="7">
        <v>57.142857142857146</v>
      </c>
      <c r="M7" s="7">
        <v>54.355029585798817</v>
      </c>
      <c r="N7" s="29">
        <v>120</v>
      </c>
    </row>
    <row r="8" spans="1:19" x14ac:dyDescent="0.2">
      <c r="A8" s="21" t="s">
        <v>7</v>
      </c>
      <c r="B8" s="87">
        <v>71.428571428571431</v>
      </c>
      <c r="C8" s="87">
        <v>453.72296847279608</v>
      </c>
      <c r="D8" s="29">
        <v>120</v>
      </c>
      <c r="F8" s="21" t="s">
        <v>10</v>
      </c>
      <c r="G8" s="7">
        <v>71.428571428571431</v>
      </c>
      <c r="H8" s="7">
        <v>23.837785262702859</v>
      </c>
      <c r="I8" s="29">
        <v>120</v>
      </c>
      <c r="K8" s="21" t="s">
        <v>8</v>
      </c>
      <c r="L8" s="7">
        <v>85.714285714285708</v>
      </c>
      <c r="M8" s="7">
        <v>81.532544378698219</v>
      </c>
      <c r="N8" s="29">
        <v>120</v>
      </c>
    </row>
    <row r="9" spans="1:19" x14ac:dyDescent="0.2">
      <c r="A9" s="21" t="s">
        <v>7</v>
      </c>
      <c r="B9" s="87">
        <v>142.85714285714286</v>
      </c>
      <c r="C9" s="87">
        <v>918.85089854594105</v>
      </c>
      <c r="D9" s="29">
        <v>120</v>
      </c>
      <c r="F9" s="21" t="s">
        <v>10</v>
      </c>
      <c r="G9" s="7">
        <v>142.85714285714286</v>
      </c>
      <c r="H9" s="7">
        <v>47.674669932815803</v>
      </c>
      <c r="I9" s="29">
        <v>120</v>
      </c>
      <c r="K9" s="21" t="s">
        <v>8</v>
      </c>
      <c r="L9" s="7">
        <v>114.28571428571429</v>
      </c>
      <c r="M9" s="7">
        <v>108.71005917159763</v>
      </c>
      <c r="N9" s="29">
        <v>120</v>
      </c>
    </row>
    <row r="10" spans="1:19" x14ac:dyDescent="0.2">
      <c r="A10" s="21" t="s">
        <v>7</v>
      </c>
      <c r="B10" s="87">
        <v>171.42857142857142</v>
      </c>
      <c r="C10" s="87">
        <v>1103.0690250673395</v>
      </c>
      <c r="D10" s="29">
        <v>120</v>
      </c>
      <c r="F10" s="21" t="s">
        <v>10</v>
      </c>
      <c r="G10" s="7">
        <v>714.28571428571433</v>
      </c>
      <c r="H10" s="7">
        <v>239.9989192888921</v>
      </c>
      <c r="I10" s="29">
        <v>120</v>
      </c>
      <c r="K10" s="21" t="s">
        <v>8</v>
      </c>
      <c r="L10" s="7">
        <v>285.71428571428572</v>
      </c>
      <c r="M10" s="7">
        <v>271.7751479289941</v>
      </c>
      <c r="N10" s="29">
        <v>120</v>
      </c>
    </row>
    <row r="11" spans="1:19" x14ac:dyDescent="0.2">
      <c r="A11" s="21" t="s">
        <v>7</v>
      </c>
      <c r="B11" s="87">
        <v>188.57142857142858</v>
      </c>
      <c r="C11" s="87">
        <v>1209.9868562974839</v>
      </c>
      <c r="D11" s="29">
        <v>120</v>
      </c>
      <c r="F11" s="21" t="s">
        <v>10</v>
      </c>
      <c r="G11" s="7">
        <v>1428.5714285714287</v>
      </c>
      <c r="H11" s="7">
        <v>473.10830526486433</v>
      </c>
      <c r="I11" s="29">
        <v>12</v>
      </c>
      <c r="K11" s="21" t="s">
        <v>8</v>
      </c>
      <c r="L11" s="7">
        <v>714.28571428571433</v>
      </c>
      <c r="M11" s="7">
        <v>679.40828402366856</v>
      </c>
      <c r="N11" s="29">
        <v>120</v>
      </c>
    </row>
    <row r="12" spans="1:19" x14ac:dyDescent="0.2">
      <c r="A12" s="21" t="s">
        <v>7</v>
      </c>
      <c r="B12" s="87">
        <v>285.71428571428572</v>
      </c>
      <c r="C12" s="87">
        <v>1784.1839411067822</v>
      </c>
      <c r="D12" s="29">
        <v>120</v>
      </c>
      <c r="F12" s="21" t="s">
        <v>10</v>
      </c>
      <c r="G12" s="7">
        <v>2857.1428571428573</v>
      </c>
      <c r="H12" s="7">
        <v>946.25263423332547</v>
      </c>
      <c r="I12" s="29">
        <v>8</v>
      </c>
      <c r="K12" s="21" t="s">
        <v>8</v>
      </c>
      <c r="L12" s="7">
        <v>1428.5714285714287</v>
      </c>
      <c r="M12" s="7">
        <v>1277.3372781065088</v>
      </c>
      <c r="N12" s="29">
        <v>12</v>
      </c>
    </row>
    <row r="13" spans="1:19" x14ac:dyDescent="0.2">
      <c r="A13" s="21" t="s">
        <v>7</v>
      </c>
      <c r="B13" s="87">
        <v>428.57142857142856</v>
      </c>
      <c r="C13" s="87">
        <v>2537.6481613551573</v>
      </c>
      <c r="D13" s="29">
        <v>120</v>
      </c>
      <c r="F13" s="21" t="s">
        <v>10</v>
      </c>
      <c r="G13" s="7">
        <v>5714.2857142857147</v>
      </c>
      <c r="H13" s="7">
        <v>1892.4152092076588</v>
      </c>
      <c r="I13" s="29">
        <v>8</v>
      </c>
      <c r="K13" s="21" t="s">
        <v>8</v>
      </c>
      <c r="L13" s="7">
        <v>2142.8571428571427</v>
      </c>
      <c r="M13" s="7">
        <v>1915.9763313609469</v>
      </c>
      <c r="N13" s="29">
        <v>8</v>
      </c>
    </row>
    <row r="14" spans="1:19" x14ac:dyDescent="0.2">
      <c r="A14" s="106" t="s">
        <v>7</v>
      </c>
      <c r="B14" s="103">
        <v>435.28571428571428</v>
      </c>
      <c r="C14" s="103">
        <v>2570.2421859804435</v>
      </c>
      <c r="D14" s="107">
        <v>120</v>
      </c>
      <c r="F14" s="21" t="s">
        <v>10</v>
      </c>
      <c r="G14" s="7">
        <v>8571.4285714285706</v>
      </c>
      <c r="H14" s="7">
        <v>2838.6678434409841</v>
      </c>
      <c r="I14" s="29">
        <v>8</v>
      </c>
      <c r="K14" s="21" t="s">
        <v>8</v>
      </c>
      <c r="L14" s="7">
        <v>5714.2857142857147</v>
      </c>
      <c r="M14" s="7">
        <v>4937.1597633136089</v>
      </c>
      <c r="N14" s="29">
        <v>8</v>
      </c>
    </row>
    <row r="15" spans="1:19" x14ac:dyDescent="0.2">
      <c r="A15" s="21" t="s">
        <v>7</v>
      </c>
      <c r="B15" s="39">
        <v>464.28571428571428</v>
      </c>
      <c r="C15" s="39">
        <v>2709.4888101707497</v>
      </c>
      <c r="D15" s="108">
        <v>120</v>
      </c>
      <c r="F15" s="21" t="s">
        <v>10</v>
      </c>
      <c r="G15" s="7">
        <v>11428.571428571429</v>
      </c>
      <c r="H15" s="7">
        <v>3784.8304184153176</v>
      </c>
      <c r="I15" s="29">
        <v>8</v>
      </c>
      <c r="K15" s="21" t="s">
        <v>8</v>
      </c>
      <c r="L15" s="7">
        <v>8571.4285714285706</v>
      </c>
      <c r="M15" s="7">
        <v>6137.869822485206</v>
      </c>
      <c r="N15" s="29">
        <v>8</v>
      </c>
    </row>
    <row r="16" spans="1:19" x14ac:dyDescent="0.2">
      <c r="A16" s="21" t="s">
        <v>7</v>
      </c>
      <c r="B16" s="24">
        <v>500</v>
      </c>
      <c r="C16" s="130">
        <v>2871.3390662666579</v>
      </c>
      <c r="D16" s="108">
        <v>120</v>
      </c>
      <c r="F16" s="70" t="s">
        <v>10</v>
      </c>
      <c r="G16" s="71">
        <v>14285.714285714286</v>
      </c>
      <c r="H16" s="71">
        <v>4723.8783119292493</v>
      </c>
      <c r="I16" s="72">
        <v>8</v>
      </c>
      <c r="K16" s="21" t="s">
        <v>8</v>
      </c>
      <c r="L16" s="7">
        <v>11428.571428571429</v>
      </c>
      <c r="M16" s="7">
        <v>6829.5857988165681</v>
      </c>
      <c r="N16" s="29">
        <v>8</v>
      </c>
    </row>
    <row r="17" spans="1:18" x14ac:dyDescent="0.2">
      <c r="A17" s="70" t="s">
        <v>7</v>
      </c>
      <c r="B17" s="133">
        <v>571.42857142857144</v>
      </c>
      <c r="C17" s="131">
        <v>3162.1508519830486</v>
      </c>
      <c r="D17" s="49">
        <v>120</v>
      </c>
      <c r="K17" s="70" t="s">
        <v>8</v>
      </c>
      <c r="L17" s="71">
        <v>14285.714285714286</v>
      </c>
      <c r="M17" s="71">
        <v>7310.0591715976334</v>
      </c>
      <c r="N17" s="72">
        <v>8</v>
      </c>
    </row>
    <row r="18" spans="1:18" ht="34.75" customHeight="1" x14ac:dyDescent="0.2">
      <c r="B18" s="34"/>
      <c r="C18" s="34"/>
      <c r="D18" s="34"/>
      <c r="F18" s="144"/>
      <c r="G18" s="149" t="s">
        <v>133</v>
      </c>
      <c r="H18" s="144" t="s">
        <v>82</v>
      </c>
      <c r="I18" s="144"/>
    </row>
    <row r="19" spans="1:18" ht="45.5" customHeight="1" x14ac:dyDescent="0.2">
      <c r="B19" s="34"/>
      <c r="C19" s="34"/>
      <c r="D19" s="34"/>
      <c r="F19" s="146" t="s">
        <v>85</v>
      </c>
      <c r="G19" s="147">
        <f>(10000-0.673)/0.3309</f>
        <v>30218.576609247502</v>
      </c>
      <c r="H19" s="147">
        <v>10000</v>
      </c>
      <c r="I19" s="148"/>
    </row>
    <row r="20" spans="1:18" ht="16" x14ac:dyDescent="0.2">
      <c r="B20" s="34"/>
      <c r="C20" s="34"/>
      <c r="D20" s="34"/>
      <c r="K20" s="144"/>
      <c r="L20" s="144" t="s">
        <v>133</v>
      </c>
      <c r="M20" s="144" t="s">
        <v>82</v>
      </c>
      <c r="N20" s="144"/>
      <c r="P20" s="105"/>
      <c r="Q20" s="62"/>
    </row>
    <row r="21" spans="1:18" ht="36.5" customHeight="1" x14ac:dyDescent="0.25">
      <c r="B21" s="34"/>
      <c r="C21" s="34"/>
      <c r="D21" s="34"/>
      <c r="K21" s="141" t="s">
        <v>85</v>
      </c>
      <c r="L21" s="143">
        <f>(10000-4907.7)/0.1682</f>
        <v>30275.267538644475</v>
      </c>
      <c r="M21" s="143">
        <v>10000</v>
      </c>
      <c r="N21" s="141"/>
    </row>
    <row r="22" spans="1:18" x14ac:dyDescent="0.2">
      <c r="B22" s="34"/>
      <c r="C22" s="34"/>
      <c r="D22" s="34"/>
      <c r="L22" s="86" t="s">
        <v>11</v>
      </c>
      <c r="M22" s="86"/>
      <c r="N22" s="86"/>
    </row>
    <row r="23" spans="1:18" x14ac:dyDescent="0.2">
      <c r="L23" s="136" t="s">
        <v>11</v>
      </c>
      <c r="M23" s="136" t="s">
        <v>11</v>
      </c>
      <c r="N23" s="137"/>
    </row>
    <row r="24" spans="1:18" ht="19" x14ac:dyDescent="0.25">
      <c r="L24" s="86"/>
      <c r="M24" s="86"/>
      <c r="N24" s="86"/>
      <c r="P24" s="135"/>
      <c r="Q24" s="135"/>
      <c r="R24" s="135"/>
    </row>
    <row r="25" spans="1:18" ht="19" x14ac:dyDescent="0.25">
      <c r="P25" s="135"/>
      <c r="Q25" s="135"/>
      <c r="R25" s="135"/>
    </row>
    <row r="26" spans="1:18" ht="19" x14ac:dyDescent="0.25">
      <c r="R26" s="135"/>
    </row>
    <row r="27" spans="1:18" ht="19" x14ac:dyDescent="0.25">
      <c r="R27" s="135"/>
    </row>
    <row r="28" spans="1:18" ht="19" x14ac:dyDescent="0.25">
      <c r="P28" s="135"/>
      <c r="Q28" s="135"/>
      <c r="R28" s="135"/>
    </row>
    <row r="31" spans="1:18" x14ac:dyDescent="0.2">
      <c r="D31" s="17"/>
    </row>
    <row r="40" spans="1:23" ht="48" x14ac:dyDescent="0.2">
      <c r="A40" s="67" t="s">
        <v>13</v>
      </c>
      <c r="B40" s="68" t="s">
        <v>121</v>
      </c>
      <c r="C40" s="68" t="s">
        <v>122</v>
      </c>
      <c r="D40" s="69" t="s">
        <v>123</v>
      </c>
      <c r="K40" s="67" t="s">
        <v>13</v>
      </c>
      <c r="L40" s="68" t="s">
        <v>121</v>
      </c>
      <c r="M40" s="68" t="s">
        <v>122</v>
      </c>
      <c r="N40" s="69" t="s">
        <v>123</v>
      </c>
      <c r="O40" s="11"/>
      <c r="T40" s="67" t="s">
        <v>13</v>
      </c>
      <c r="U40" s="68" t="s">
        <v>121</v>
      </c>
      <c r="V40" s="68" t="s">
        <v>122</v>
      </c>
      <c r="W40" s="69" t="s">
        <v>123</v>
      </c>
    </row>
    <row r="41" spans="1:23" x14ac:dyDescent="0.2">
      <c r="A41" s="21" t="s">
        <v>93</v>
      </c>
      <c r="B41" s="75">
        <v>1</v>
      </c>
      <c r="C41" s="7">
        <v>0.704516072485045</v>
      </c>
      <c r="D41" s="29">
        <v>120</v>
      </c>
      <c r="K41" s="21" t="s">
        <v>9</v>
      </c>
      <c r="L41" s="8">
        <v>1</v>
      </c>
      <c r="M41" s="87">
        <v>1.9904862579281182</v>
      </c>
      <c r="N41" s="29">
        <v>120</v>
      </c>
      <c r="T41" s="21" t="s">
        <v>6</v>
      </c>
      <c r="U41" s="3">
        <v>3.125E-2</v>
      </c>
      <c r="V41" s="7">
        <v>0.62461325966850822</v>
      </c>
      <c r="W41" s="29">
        <v>120</v>
      </c>
    </row>
    <row r="42" spans="1:23" x14ac:dyDescent="0.2">
      <c r="A42" s="21" t="s">
        <v>93</v>
      </c>
      <c r="B42" s="74">
        <v>2.8571428571428572</v>
      </c>
      <c r="C42" s="7">
        <v>2.0144736842105262</v>
      </c>
      <c r="D42" s="29">
        <v>120</v>
      </c>
      <c r="K42" s="21" t="s">
        <v>9</v>
      </c>
      <c r="L42" s="8">
        <v>2</v>
      </c>
      <c r="M42" s="87">
        <v>3.9024647887323947</v>
      </c>
      <c r="N42" s="29">
        <v>120</v>
      </c>
      <c r="T42" s="21" t="s">
        <v>6</v>
      </c>
      <c r="U42" s="3">
        <v>6.25E-2</v>
      </c>
      <c r="V42" s="7">
        <v>1.2491988950276243</v>
      </c>
      <c r="W42" s="29">
        <v>120</v>
      </c>
    </row>
    <row r="43" spans="1:23" x14ac:dyDescent="0.2">
      <c r="A43" s="21" t="s">
        <v>93</v>
      </c>
      <c r="B43" s="74">
        <v>7.1428571428571432</v>
      </c>
      <c r="C43" s="7">
        <v>5.0364035087719303</v>
      </c>
      <c r="D43" s="29">
        <v>120</v>
      </c>
      <c r="K43" s="21" t="s">
        <v>9</v>
      </c>
      <c r="L43" s="8">
        <v>4</v>
      </c>
      <c r="M43" s="87">
        <v>7.5250000000000004</v>
      </c>
      <c r="N43" s="29">
        <v>120</v>
      </c>
      <c r="T43" s="21" t="s">
        <v>6</v>
      </c>
      <c r="U43" s="3">
        <v>0.125</v>
      </c>
      <c r="V43" s="7">
        <v>2.4983977900552485</v>
      </c>
      <c r="W43" s="29">
        <v>120</v>
      </c>
    </row>
    <row r="44" spans="1:23" x14ac:dyDescent="0.2">
      <c r="A44" s="21" t="s">
        <v>93</v>
      </c>
      <c r="B44" s="74">
        <v>14.285714285714286</v>
      </c>
      <c r="C44" s="7">
        <v>10.072368421052632</v>
      </c>
      <c r="D44" s="29">
        <v>120</v>
      </c>
      <c r="K44" s="21" t="s">
        <v>9</v>
      </c>
      <c r="L44" s="8">
        <v>8</v>
      </c>
      <c r="M44" s="87">
        <v>14.159507042253521</v>
      </c>
      <c r="N44" s="29">
        <v>120</v>
      </c>
      <c r="T44" s="21" t="s">
        <v>6</v>
      </c>
      <c r="U44" s="3">
        <v>0.25</v>
      </c>
      <c r="V44" s="7">
        <v>4.9966850828729283</v>
      </c>
      <c r="W44" s="29">
        <v>120</v>
      </c>
    </row>
    <row r="45" spans="1:23" ht="15" customHeight="1" x14ac:dyDescent="0.2">
      <c r="A45" s="21" t="s">
        <v>93</v>
      </c>
      <c r="B45" s="74">
        <v>28.571428571428573</v>
      </c>
      <c r="C45" s="7">
        <v>20.144736842105264</v>
      </c>
      <c r="D45" s="29">
        <v>120</v>
      </c>
      <c r="K45" s="21" t="s">
        <v>9</v>
      </c>
      <c r="L45" s="8">
        <v>16</v>
      </c>
      <c r="M45" s="87">
        <v>25.472887323943663</v>
      </c>
      <c r="N45" s="29">
        <v>120</v>
      </c>
      <c r="T45" s="21" t="s">
        <v>6</v>
      </c>
      <c r="U45" s="3">
        <v>0.5</v>
      </c>
      <c r="V45" s="7">
        <v>9.9936464088397798</v>
      </c>
      <c r="W45" s="29">
        <v>120</v>
      </c>
    </row>
    <row r="46" spans="1:23" x14ac:dyDescent="0.2">
      <c r="A46" s="21" t="s">
        <v>93</v>
      </c>
      <c r="B46" s="74">
        <v>57.142857142857146</v>
      </c>
      <c r="C46" s="7">
        <v>40.289473684210527</v>
      </c>
      <c r="D46" s="29">
        <v>120</v>
      </c>
      <c r="K46" s="21" t="s">
        <v>9</v>
      </c>
      <c r="L46" s="8">
        <v>32</v>
      </c>
      <c r="M46" s="87">
        <v>41.989436619718312</v>
      </c>
      <c r="N46" s="29">
        <v>120</v>
      </c>
      <c r="T46" s="21" t="s">
        <v>6</v>
      </c>
      <c r="U46" s="3">
        <v>1</v>
      </c>
      <c r="V46" s="7">
        <v>19.983704583431152</v>
      </c>
      <c r="W46" s="29">
        <v>120</v>
      </c>
    </row>
    <row r="47" spans="1:23" x14ac:dyDescent="0.2">
      <c r="A47" s="21" t="s">
        <v>93</v>
      </c>
      <c r="B47" s="74">
        <v>85.714285714285708</v>
      </c>
      <c r="C47" s="7">
        <v>60.434210526315795</v>
      </c>
      <c r="D47" s="29">
        <v>120</v>
      </c>
      <c r="K47" s="50" t="s">
        <v>9</v>
      </c>
      <c r="L47" s="64">
        <v>57.142857142857146</v>
      </c>
      <c r="M47" s="64">
        <v>58.792253521126753</v>
      </c>
      <c r="N47" s="18">
        <v>120</v>
      </c>
      <c r="T47" s="84" t="s">
        <v>6</v>
      </c>
      <c r="U47" s="83">
        <v>1.1057142857142859</v>
      </c>
      <c r="V47" s="83">
        <v>22.100276243093923</v>
      </c>
      <c r="W47" s="90">
        <v>120</v>
      </c>
    </row>
    <row r="48" spans="1:23" x14ac:dyDescent="0.2">
      <c r="A48" s="21" t="s">
        <v>93</v>
      </c>
      <c r="B48" s="74">
        <v>114.28571428571429</v>
      </c>
      <c r="C48" s="7">
        <v>80.578947368421055</v>
      </c>
      <c r="D48" s="29">
        <v>120</v>
      </c>
      <c r="K48" s="50" t="s">
        <v>9</v>
      </c>
      <c r="L48" s="64">
        <v>85.714285714285708</v>
      </c>
      <c r="M48" s="64">
        <v>69.975352112676049</v>
      </c>
      <c r="N48" s="18">
        <v>120</v>
      </c>
      <c r="T48" s="21" t="s">
        <v>6</v>
      </c>
      <c r="U48" s="7">
        <v>1.4285714285714286</v>
      </c>
      <c r="V48" s="7">
        <v>28.552486187845304</v>
      </c>
      <c r="W48" s="29">
        <v>120</v>
      </c>
    </row>
    <row r="49" spans="1:23" x14ac:dyDescent="0.2">
      <c r="A49" s="21" t="s">
        <v>93</v>
      </c>
      <c r="B49" s="74">
        <v>285.71428571428572</v>
      </c>
      <c r="C49" s="7">
        <v>201.44736842105263</v>
      </c>
      <c r="D49" s="29">
        <v>120</v>
      </c>
      <c r="K49" s="50" t="s">
        <v>9</v>
      </c>
      <c r="L49" s="64">
        <v>118.71428571428571</v>
      </c>
      <c r="M49" s="64">
        <v>74.947183098591552</v>
      </c>
      <c r="N49" s="18">
        <v>120</v>
      </c>
      <c r="T49" s="21" t="s">
        <v>6</v>
      </c>
      <c r="U49" s="7">
        <v>2.8571428571428572</v>
      </c>
      <c r="V49" s="7">
        <v>57.104972375690608</v>
      </c>
      <c r="W49" s="29">
        <v>120</v>
      </c>
    </row>
    <row r="50" spans="1:23" x14ac:dyDescent="0.2">
      <c r="A50" s="21" t="s">
        <v>93</v>
      </c>
      <c r="B50" s="74">
        <v>714.28571428571433</v>
      </c>
      <c r="C50" s="7">
        <v>503.59649122807014</v>
      </c>
      <c r="D50" s="29">
        <v>120</v>
      </c>
      <c r="K50" s="50" t="s">
        <v>9</v>
      </c>
      <c r="L50" s="64">
        <v>142.85714285714286</v>
      </c>
      <c r="M50" s="64">
        <v>77.292253521126753</v>
      </c>
      <c r="N50" s="18">
        <v>120</v>
      </c>
      <c r="T50" s="21" t="s">
        <v>6</v>
      </c>
      <c r="U50" s="7">
        <v>5.7142857142857144</v>
      </c>
      <c r="V50" s="7">
        <v>114.21270718232043</v>
      </c>
      <c r="W50" s="29">
        <v>120</v>
      </c>
    </row>
    <row r="51" spans="1:23" x14ac:dyDescent="0.2">
      <c r="A51" s="21" t="s">
        <v>93</v>
      </c>
      <c r="B51" s="74">
        <v>1428.5714285714287</v>
      </c>
      <c r="C51" s="7">
        <v>1003.7719298245615</v>
      </c>
      <c r="D51" s="29">
        <v>38</v>
      </c>
      <c r="K51" s="50" t="s">
        <v>9</v>
      </c>
      <c r="L51" s="64">
        <v>285.71428571428572</v>
      </c>
      <c r="M51" s="64">
        <v>84.985915492957744</v>
      </c>
      <c r="N51" s="18">
        <v>120</v>
      </c>
      <c r="T51" s="21" t="s">
        <v>6</v>
      </c>
      <c r="U51" s="7">
        <v>11.428571428571429</v>
      </c>
      <c r="V51" s="7">
        <v>228.42541436464086</v>
      </c>
      <c r="W51" s="29">
        <v>120</v>
      </c>
    </row>
    <row r="52" spans="1:23" x14ac:dyDescent="0.2">
      <c r="A52" s="21" t="s">
        <v>93</v>
      </c>
      <c r="B52" s="7">
        <v>2142.8571428571427</v>
      </c>
      <c r="C52" s="7">
        <v>1420.1754385964914</v>
      </c>
      <c r="D52" s="29">
        <v>8</v>
      </c>
      <c r="K52" s="50" t="s">
        <v>9</v>
      </c>
      <c r="L52" s="64">
        <v>571.42857142857144</v>
      </c>
      <c r="M52" s="64">
        <v>90.883802816901408</v>
      </c>
      <c r="N52" s="18">
        <v>120</v>
      </c>
      <c r="T52" s="21" t="s">
        <v>6</v>
      </c>
      <c r="U52" s="7">
        <v>14.285714285714286</v>
      </c>
      <c r="V52" s="7">
        <v>285.52486187845307</v>
      </c>
      <c r="W52" s="29">
        <v>120</v>
      </c>
    </row>
    <row r="53" spans="1:23" x14ac:dyDescent="0.2">
      <c r="A53" s="21" t="s">
        <v>93</v>
      </c>
      <c r="B53" s="74">
        <v>4457.1428571428569</v>
      </c>
      <c r="C53" s="7">
        <v>2935.5263157894738</v>
      </c>
      <c r="D53" s="29">
        <v>8</v>
      </c>
      <c r="K53" s="21" t="s">
        <v>9</v>
      </c>
      <c r="L53" s="87">
        <v>714.28571428571433</v>
      </c>
      <c r="M53" s="87">
        <v>92.521126760563391</v>
      </c>
      <c r="N53" s="29">
        <v>120</v>
      </c>
      <c r="T53" s="21" t="s">
        <v>6</v>
      </c>
      <c r="U53" s="7">
        <v>35.714285714285715</v>
      </c>
      <c r="V53" s="7">
        <v>713.83977900552497</v>
      </c>
      <c r="W53" s="29">
        <v>120</v>
      </c>
    </row>
    <row r="54" spans="1:23" x14ac:dyDescent="0.2">
      <c r="A54" s="21" t="s">
        <v>93</v>
      </c>
      <c r="B54" s="74">
        <v>5714.2857142857147</v>
      </c>
      <c r="C54" s="7">
        <v>3659.5614035087719</v>
      </c>
      <c r="D54" s="29">
        <v>8</v>
      </c>
      <c r="K54" s="21" t="s">
        <v>9</v>
      </c>
      <c r="L54" s="87">
        <v>1428.5714285714287</v>
      </c>
      <c r="M54" s="87">
        <v>97.24647887323944</v>
      </c>
      <c r="N54" s="29">
        <v>120</v>
      </c>
      <c r="T54" s="21" t="s">
        <v>6</v>
      </c>
      <c r="U54" s="7">
        <v>71.428571428571431</v>
      </c>
      <c r="V54" s="7">
        <v>1427.6519337016573</v>
      </c>
      <c r="W54" s="29">
        <v>120</v>
      </c>
    </row>
    <row r="55" spans="1:23" x14ac:dyDescent="0.2">
      <c r="A55" s="21" t="s">
        <v>93</v>
      </c>
      <c r="B55" s="74">
        <v>8571.4285714285706</v>
      </c>
      <c r="C55" s="7">
        <v>4549.5614035087719</v>
      </c>
      <c r="D55" s="29">
        <v>8</v>
      </c>
      <c r="K55" s="21" t="s">
        <v>9</v>
      </c>
      <c r="L55" s="64">
        <v>2857.1428571428573</v>
      </c>
      <c r="M55" s="87">
        <v>101.61619718309859</v>
      </c>
      <c r="N55" s="29">
        <v>120</v>
      </c>
      <c r="T55" s="21" t="s">
        <v>6</v>
      </c>
      <c r="U55" s="7">
        <v>107.14285714285714</v>
      </c>
      <c r="V55" s="7">
        <v>2141.4917127071826</v>
      </c>
      <c r="W55" s="29">
        <v>120</v>
      </c>
    </row>
    <row r="56" spans="1:23" x14ac:dyDescent="0.2">
      <c r="A56" s="84" t="s">
        <v>93</v>
      </c>
      <c r="B56" s="83">
        <v>9342.86</v>
      </c>
      <c r="C56" s="83">
        <v>4710.53</v>
      </c>
      <c r="D56" s="90">
        <v>8</v>
      </c>
      <c r="K56" s="21" t="s">
        <v>9</v>
      </c>
      <c r="L56" s="87">
        <v>7142.8571428571431</v>
      </c>
      <c r="M56" s="87">
        <v>107.03873239436621</v>
      </c>
      <c r="N56" s="29">
        <v>120</v>
      </c>
      <c r="T56" s="70" t="s">
        <v>6</v>
      </c>
      <c r="U56" s="71">
        <v>142.857142857143</v>
      </c>
      <c r="V56" s="71">
        <v>2855.2486187845302</v>
      </c>
      <c r="W56" s="72">
        <v>120</v>
      </c>
    </row>
    <row r="57" spans="1:23" x14ac:dyDescent="0.2">
      <c r="A57" s="70" t="s">
        <v>93</v>
      </c>
      <c r="B57" s="76">
        <v>14285.714285714286</v>
      </c>
      <c r="C57" s="71">
        <v>5418.4210526315792</v>
      </c>
      <c r="D57" s="72">
        <v>8</v>
      </c>
      <c r="K57" s="21" t="s">
        <v>9</v>
      </c>
      <c r="L57" s="8">
        <v>10714.285714285714</v>
      </c>
      <c r="M57" s="87">
        <v>109.33802816901408</v>
      </c>
      <c r="N57" s="29">
        <v>120</v>
      </c>
    </row>
    <row r="58" spans="1:23" x14ac:dyDescent="0.2">
      <c r="K58" s="70" t="s">
        <v>9</v>
      </c>
      <c r="L58" s="101">
        <v>14285.714285714286</v>
      </c>
      <c r="M58" s="132">
        <v>109.3556338028169</v>
      </c>
      <c r="N58" s="72">
        <v>120</v>
      </c>
    </row>
    <row r="59" spans="1:23" x14ac:dyDescent="0.2">
      <c r="C59" s="47"/>
      <c r="D59" s="134"/>
    </row>
    <row r="61" spans="1:23" x14ac:dyDescent="0.2">
      <c r="K61" s="140"/>
      <c r="L61" s="144" t="s">
        <v>133</v>
      </c>
      <c r="M61" s="144" t="s">
        <v>82</v>
      </c>
      <c r="N61" s="140"/>
    </row>
    <row r="62" spans="1:23" ht="32" x14ac:dyDescent="0.2">
      <c r="K62" s="146" t="s">
        <v>85</v>
      </c>
      <c r="L62" s="147">
        <f>2.71828182845^((M62-0.4659)/12.875)</f>
        <v>222643.73127708092</v>
      </c>
      <c r="M62" s="147">
        <v>159</v>
      </c>
      <c r="N62" s="14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2F41E-F835-48CF-81FD-8FE89EC266B1}">
  <dimension ref="A1:V63"/>
  <sheetViews>
    <sheetView zoomScale="66" zoomScaleNormal="66" workbookViewId="0">
      <selection activeCell="X27" sqref="X27"/>
    </sheetView>
  </sheetViews>
  <sheetFormatPr baseColWidth="10" defaultColWidth="8.83203125" defaultRowHeight="15" x14ac:dyDescent="0.2"/>
  <cols>
    <col min="1" max="1" width="15.1640625" style="3" customWidth="1"/>
    <col min="2" max="2" width="16.5" style="3" customWidth="1"/>
    <col min="3" max="3" width="15.1640625" style="3" customWidth="1"/>
    <col min="4" max="4" width="16.5" style="3" customWidth="1"/>
    <col min="5" max="5" width="9.83203125" style="3" customWidth="1"/>
    <col min="6" max="6" width="15.5" style="3" customWidth="1"/>
    <col min="7" max="7" width="13.83203125" style="3" customWidth="1"/>
    <col min="8" max="8" width="11.83203125" style="3" customWidth="1"/>
    <col min="9" max="9" width="15.5" style="3" customWidth="1"/>
    <col min="10" max="10" width="14.6640625" style="3" customWidth="1"/>
    <col min="11" max="11" width="15" style="3" customWidth="1"/>
    <col min="12" max="12" width="19" style="3" customWidth="1"/>
    <col min="13" max="13" width="12.83203125" style="3" customWidth="1"/>
    <col min="14" max="14" width="8.83203125" style="3" customWidth="1"/>
    <col min="15" max="15" width="15.1640625" style="3" customWidth="1"/>
    <col min="16" max="16" width="27" style="3" customWidth="1"/>
    <col min="17" max="17" width="13.83203125" style="3" customWidth="1"/>
    <col min="18" max="18" width="30.83203125" style="3" customWidth="1"/>
    <col min="19" max="16384" width="8.83203125" style="3"/>
  </cols>
  <sheetData>
    <row r="1" spans="1:20" s="17" customFormat="1" ht="32" x14ac:dyDescent="0.2">
      <c r="A1" s="67" t="s">
        <v>13</v>
      </c>
      <c r="B1" s="68" t="s">
        <v>121</v>
      </c>
      <c r="C1" s="68" t="s">
        <v>122</v>
      </c>
      <c r="D1" s="69" t="s">
        <v>123</v>
      </c>
      <c r="E1" s="109"/>
      <c r="F1" s="67" t="s">
        <v>13</v>
      </c>
      <c r="G1" s="68" t="s">
        <v>121</v>
      </c>
      <c r="H1" s="68" t="s">
        <v>122</v>
      </c>
      <c r="I1" s="69" t="s">
        <v>123</v>
      </c>
      <c r="K1" s="67" t="s">
        <v>13</v>
      </c>
      <c r="L1" s="68" t="s">
        <v>121</v>
      </c>
      <c r="M1" s="68" t="s">
        <v>122</v>
      </c>
      <c r="N1" s="69" t="s">
        <v>123</v>
      </c>
      <c r="O1" s="3"/>
      <c r="P1" s="3"/>
      <c r="Q1" s="3"/>
      <c r="R1" s="3"/>
      <c r="S1" s="3"/>
      <c r="T1" s="3"/>
    </row>
    <row r="2" spans="1:20" x14ac:dyDescent="0.2">
      <c r="A2" s="21" t="s">
        <v>7</v>
      </c>
      <c r="B2" s="87">
        <v>1</v>
      </c>
      <c r="C2" s="8">
        <v>7.8804668159849109</v>
      </c>
      <c r="D2" s="29">
        <v>120</v>
      </c>
      <c r="E2" s="29"/>
      <c r="F2" s="21" t="s">
        <v>10</v>
      </c>
      <c r="G2" s="8">
        <v>1</v>
      </c>
      <c r="H2" s="87">
        <v>1.2518349739276098</v>
      </c>
      <c r="I2" s="29">
        <v>120</v>
      </c>
      <c r="K2" s="21" t="s">
        <v>8</v>
      </c>
      <c r="L2" s="3">
        <v>1</v>
      </c>
      <c r="M2" s="7">
        <v>1.4408569079628324</v>
      </c>
      <c r="N2" s="29">
        <v>120</v>
      </c>
    </row>
    <row r="3" spans="1:20" x14ac:dyDescent="0.2">
      <c r="A3" s="21"/>
      <c r="B3" s="87">
        <v>2.2321428571428572</v>
      </c>
      <c r="C3" s="8">
        <v>17.588985223649232</v>
      </c>
      <c r="D3" s="29">
        <v>120</v>
      </c>
      <c r="E3" s="29"/>
      <c r="F3" s="21"/>
      <c r="G3" s="8">
        <v>2</v>
      </c>
      <c r="H3" s="87">
        <v>2.495902303715845</v>
      </c>
      <c r="I3" s="29">
        <v>120</v>
      </c>
      <c r="K3" s="21"/>
      <c r="L3" s="7">
        <v>2.8571428571428572</v>
      </c>
      <c r="M3" s="7">
        <v>4.1185207100591716</v>
      </c>
      <c r="N3" s="29">
        <v>120</v>
      </c>
    </row>
    <row r="4" spans="1:20" x14ac:dyDescent="0.2">
      <c r="A4" s="21"/>
      <c r="B4" s="87">
        <v>4.4642857142857144</v>
      </c>
      <c r="C4" s="8">
        <v>35.178559850998745</v>
      </c>
      <c r="D4" s="29">
        <v>120</v>
      </c>
      <c r="E4" s="29"/>
      <c r="F4" s="21"/>
      <c r="G4" s="8">
        <v>4</v>
      </c>
      <c r="H4" s="87">
        <v>4.99180460743169</v>
      </c>
      <c r="I4" s="29">
        <v>120</v>
      </c>
      <c r="K4" s="21"/>
      <c r="L4" s="7">
        <v>7.1428571428571432</v>
      </c>
      <c r="M4" s="7">
        <v>10.296449704142011</v>
      </c>
      <c r="N4" s="29">
        <v>120</v>
      </c>
    </row>
    <row r="5" spans="1:20" x14ac:dyDescent="0.2">
      <c r="A5" s="21"/>
      <c r="B5" s="87">
        <v>8.9285714285714288</v>
      </c>
      <c r="C5" s="8">
        <v>70.35711970199749</v>
      </c>
      <c r="D5" s="29">
        <v>120</v>
      </c>
      <c r="E5" s="29"/>
      <c r="F5" s="21"/>
      <c r="G5" s="8">
        <v>8</v>
      </c>
      <c r="H5" s="87">
        <v>9.98396945189935</v>
      </c>
      <c r="I5" s="29">
        <v>120</v>
      </c>
      <c r="K5" s="21"/>
      <c r="L5" s="7">
        <v>14.285714285714286</v>
      </c>
      <c r="M5" s="7">
        <v>20.592899408284023</v>
      </c>
      <c r="N5" s="29">
        <v>120</v>
      </c>
    </row>
    <row r="6" spans="1:20" x14ac:dyDescent="0.2">
      <c r="A6" s="21"/>
      <c r="B6" s="87">
        <v>17.857142857142858</v>
      </c>
      <c r="C6" s="8">
        <v>140.71129238549361</v>
      </c>
      <c r="D6" s="29">
        <v>120</v>
      </c>
      <c r="E6" s="29"/>
      <c r="F6" s="21"/>
      <c r="G6" s="8">
        <v>16</v>
      </c>
      <c r="H6" s="87">
        <v>19.967038311208775</v>
      </c>
      <c r="I6" s="29">
        <v>120</v>
      </c>
      <c r="K6" s="21"/>
      <c r="L6" s="7">
        <v>28.571428571428573</v>
      </c>
      <c r="M6" s="7">
        <v>41.185207100591718</v>
      </c>
      <c r="N6" s="29">
        <v>120</v>
      </c>
    </row>
    <row r="7" spans="1:20" x14ac:dyDescent="0.2">
      <c r="A7" s="21"/>
      <c r="B7" s="87">
        <v>35.714285714285715</v>
      </c>
      <c r="C7" s="87">
        <v>281.43142582649131</v>
      </c>
      <c r="D7" s="29">
        <v>120</v>
      </c>
      <c r="E7" s="29"/>
      <c r="F7" s="21"/>
      <c r="G7" s="8">
        <v>32</v>
      </c>
      <c r="H7" s="87">
        <v>39.93407662241755</v>
      </c>
      <c r="I7" s="29">
        <v>120</v>
      </c>
      <c r="K7" s="21"/>
      <c r="L7" s="7">
        <v>57.142857142857146</v>
      </c>
      <c r="M7" s="7">
        <v>82.372781065088759</v>
      </c>
      <c r="N7" s="29">
        <v>120</v>
      </c>
    </row>
    <row r="8" spans="1:20" x14ac:dyDescent="0.2">
      <c r="A8" s="21"/>
      <c r="B8" s="87">
        <v>71.428571428571431</v>
      </c>
      <c r="C8" s="87">
        <v>563.58781820432273</v>
      </c>
      <c r="D8" s="29">
        <v>120</v>
      </c>
      <c r="E8" s="29"/>
      <c r="F8" s="21"/>
      <c r="G8" s="87">
        <v>71.428571428571431</v>
      </c>
      <c r="H8" s="87">
        <v>89.139753958104436</v>
      </c>
      <c r="I8" s="29">
        <v>120</v>
      </c>
      <c r="K8" s="21"/>
      <c r="L8" s="7">
        <v>85.714285714285708</v>
      </c>
      <c r="M8" s="7">
        <v>123.55621301775147</v>
      </c>
      <c r="N8" s="29">
        <v>120</v>
      </c>
    </row>
    <row r="9" spans="1:20" x14ac:dyDescent="0.2">
      <c r="A9" s="21"/>
      <c r="B9" s="87">
        <v>114.28571428571429</v>
      </c>
      <c r="C9" s="87">
        <v>906.06083824994244</v>
      </c>
      <c r="D9" s="29">
        <v>120</v>
      </c>
      <c r="E9" s="29"/>
      <c r="F9" s="21"/>
      <c r="G9" s="87">
        <v>142.85714285714286</v>
      </c>
      <c r="H9" s="87">
        <v>178.2813091013887</v>
      </c>
      <c r="I9" s="29">
        <v>120</v>
      </c>
      <c r="K9" s="21"/>
      <c r="L9" s="7">
        <v>114.28571428571429</v>
      </c>
      <c r="M9" s="7">
        <v>164.73964497041422</v>
      </c>
      <c r="N9" s="29">
        <v>120</v>
      </c>
    </row>
    <row r="10" spans="1:20" x14ac:dyDescent="0.2">
      <c r="A10" s="21"/>
      <c r="B10" s="87">
        <v>152.21428571428572</v>
      </c>
      <c r="C10" s="87">
        <v>1210.134207222553</v>
      </c>
      <c r="D10" s="29">
        <v>120</v>
      </c>
      <c r="E10" s="29"/>
      <c r="F10" s="21"/>
      <c r="G10" s="87">
        <v>714.28571428571433</v>
      </c>
      <c r="H10" s="87">
        <v>891.39753958104438</v>
      </c>
      <c r="I10" s="29">
        <v>120</v>
      </c>
      <c r="K10" s="21"/>
      <c r="L10" s="7">
        <v>285.71428571428572</v>
      </c>
      <c r="M10" s="7">
        <v>411.85207100591714</v>
      </c>
      <c r="N10" s="29">
        <v>120</v>
      </c>
    </row>
    <row r="11" spans="1:20" x14ac:dyDescent="0.2">
      <c r="A11" s="21"/>
      <c r="B11" s="87">
        <v>285.71428571428572</v>
      </c>
      <c r="C11" s="87">
        <v>2243.7420062123147</v>
      </c>
      <c r="D11" s="29">
        <v>120</v>
      </c>
      <c r="E11" s="29"/>
      <c r="F11" s="21"/>
      <c r="G11" s="87">
        <v>1428.5714285714287</v>
      </c>
      <c r="H11" s="87">
        <v>1029.1071525063492</v>
      </c>
      <c r="I11" s="29">
        <v>12</v>
      </c>
      <c r="K11" s="21"/>
      <c r="L11" s="7">
        <v>714.28571428571433</v>
      </c>
      <c r="M11" s="7">
        <v>1029.6449704142012</v>
      </c>
      <c r="N11" s="29">
        <v>120</v>
      </c>
    </row>
    <row r="12" spans="1:20" x14ac:dyDescent="0.2">
      <c r="A12" s="21"/>
      <c r="B12" s="87">
        <v>321.42857142857144</v>
      </c>
      <c r="C12" s="87">
        <v>2507.6769831961001</v>
      </c>
      <c r="D12" s="29">
        <v>120</v>
      </c>
      <c r="E12" s="29"/>
      <c r="F12" s="21"/>
      <c r="G12" s="87">
        <v>2857.1428571428573</v>
      </c>
      <c r="H12" s="87">
        <v>2058.3043642716907</v>
      </c>
      <c r="I12" s="29">
        <v>8</v>
      </c>
      <c r="K12" s="21"/>
      <c r="L12" s="7">
        <v>1428.5714285714287</v>
      </c>
      <c r="M12" s="7">
        <v>1636.6863905325447</v>
      </c>
      <c r="N12" s="29">
        <v>12</v>
      </c>
    </row>
    <row r="13" spans="1:20" x14ac:dyDescent="0.2">
      <c r="A13" s="21"/>
      <c r="B13" s="87">
        <v>328.57142857142856</v>
      </c>
      <c r="C13" s="87">
        <v>2559.3971578953574</v>
      </c>
      <c r="D13" s="29">
        <v>120</v>
      </c>
      <c r="E13" s="29"/>
      <c r="F13" s="21"/>
      <c r="G13" s="87">
        <v>5714.2857142857147</v>
      </c>
      <c r="H13" s="87">
        <v>4116.518669284389</v>
      </c>
      <c r="I13" s="29">
        <v>8</v>
      </c>
      <c r="K13" s="21"/>
      <c r="L13" s="7">
        <v>2142.8571428571427</v>
      </c>
      <c r="M13" s="7">
        <v>2455.0295857988162</v>
      </c>
      <c r="N13" s="29">
        <v>8</v>
      </c>
    </row>
    <row r="14" spans="1:20" x14ac:dyDescent="0.2">
      <c r="A14" s="70"/>
      <c r="B14" s="112">
        <v>330</v>
      </c>
      <c r="C14" s="112">
        <v>2569.918013945291</v>
      </c>
      <c r="D14" s="113">
        <v>120</v>
      </c>
      <c r="E14" s="29"/>
      <c r="F14" s="21"/>
      <c r="G14" s="87">
        <v>8571.4285714285706</v>
      </c>
      <c r="H14" s="87">
        <v>6174.7329742970878</v>
      </c>
      <c r="I14" s="29">
        <v>8</v>
      </c>
      <c r="K14" s="21"/>
      <c r="L14" s="7">
        <v>5714.2857142857147</v>
      </c>
      <c r="M14" s="7">
        <v>6324.2603550295862</v>
      </c>
      <c r="N14" s="29">
        <v>8</v>
      </c>
    </row>
    <row r="15" spans="1:20" x14ac:dyDescent="0.2">
      <c r="B15" s="7"/>
      <c r="C15" s="7"/>
      <c r="D15" s="8"/>
      <c r="E15" s="29"/>
      <c r="F15" s="21"/>
      <c r="G15" s="87">
        <v>11428.571428571429</v>
      </c>
      <c r="H15" s="87">
        <v>8232.7671607918001</v>
      </c>
      <c r="I15" s="29">
        <v>8</v>
      </c>
      <c r="K15" s="21"/>
      <c r="L15" s="7">
        <v>8571.4285714285706</v>
      </c>
      <c r="M15" s="7">
        <v>7944.3786982248521</v>
      </c>
      <c r="N15" s="29">
        <v>8</v>
      </c>
    </row>
    <row r="16" spans="1:20" x14ac:dyDescent="0.2">
      <c r="B16" s="3" t="s">
        <v>11</v>
      </c>
      <c r="F16" s="21"/>
      <c r="G16" s="82">
        <v>13895.714285714286</v>
      </c>
      <c r="H16" s="82">
        <v>10000.180118517987</v>
      </c>
      <c r="I16" s="90">
        <v>8</v>
      </c>
      <c r="K16" s="21"/>
      <c r="L16" s="7">
        <v>11428.571428571429</v>
      </c>
      <c r="M16" s="7">
        <v>8914.2011834319528</v>
      </c>
      <c r="N16" s="29">
        <v>8</v>
      </c>
    </row>
    <row r="17" spans="5:16" x14ac:dyDescent="0.2">
      <c r="F17" s="70"/>
      <c r="G17" s="73">
        <v>14285.714285714286</v>
      </c>
      <c r="H17" s="73">
        <v>10270.357895495237</v>
      </c>
      <c r="I17" s="72">
        <v>8</v>
      </c>
      <c r="K17" s="70"/>
      <c r="L17" s="71">
        <v>14285.714285714286</v>
      </c>
      <c r="M17" s="71">
        <v>9597.6331360946751</v>
      </c>
      <c r="N17" s="72">
        <v>8</v>
      </c>
    </row>
    <row r="18" spans="5:16" ht="12" customHeight="1" x14ac:dyDescent="0.2"/>
    <row r="19" spans="5:16" ht="28.25" customHeight="1" x14ac:dyDescent="0.2">
      <c r="K19" s="145"/>
      <c r="L19" s="149" t="s">
        <v>133</v>
      </c>
      <c r="M19" s="144" t="s">
        <v>82</v>
      </c>
    </row>
    <row r="20" spans="5:16" ht="19" x14ac:dyDescent="0.25">
      <c r="K20" s="141" t="s">
        <v>85</v>
      </c>
      <c r="L20" s="142">
        <f>(10000-6180.5)/0.2392</f>
        <v>15967.809364548495</v>
      </c>
      <c r="M20" s="143">
        <v>10000</v>
      </c>
      <c r="P20" s="3" t="s">
        <v>11</v>
      </c>
    </row>
    <row r="26" spans="5:16" ht="16" x14ac:dyDescent="0.2">
      <c r="K26" s="55"/>
      <c r="L26" s="55"/>
    </row>
    <row r="27" spans="5:16" ht="16" x14ac:dyDescent="0.2">
      <c r="E27" s="17"/>
      <c r="K27" s="55"/>
      <c r="L27" s="55"/>
    </row>
    <row r="35" spans="1:22" ht="19" x14ac:dyDescent="0.2">
      <c r="R35" s="139"/>
    </row>
    <row r="36" spans="1:22" ht="19" x14ac:dyDescent="0.2">
      <c r="R36" s="139" t="s">
        <v>11</v>
      </c>
    </row>
    <row r="40" spans="1:22" ht="48" x14ac:dyDescent="0.2">
      <c r="A40" s="67" t="s">
        <v>13</v>
      </c>
      <c r="B40" s="68" t="s">
        <v>121</v>
      </c>
      <c r="C40" s="68" t="s">
        <v>122</v>
      </c>
      <c r="D40" s="69" t="s">
        <v>123</v>
      </c>
      <c r="J40" s="67" t="s">
        <v>13</v>
      </c>
      <c r="K40" s="68" t="s">
        <v>121</v>
      </c>
      <c r="L40" s="68" t="s">
        <v>122</v>
      </c>
      <c r="M40" s="69" t="s">
        <v>123</v>
      </c>
      <c r="N40" s="11"/>
      <c r="R40" s="67" t="s">
        <v>13</v>
      </c>
      <c r="S40" s="68" t="s">
        <v>121</v>
      </c>
      <c r="T40" s="68" t="s">
        <v>122</v>
      </c>
      <c r="U40" s="69" t="s">
        <v>123</v>
      </c>
      <c r="V40" s="11"/>
    </row>
    <row r="41" spans="1:22" ht="32" x14ac:dyDescent="0.2">
      <c r="A41" s="138" t="s">
        <v>93</v>
      </c>
      <c r="B41" s="110">
        <v>1</v>
      </c>
      <c r="C41" s="8">
        <v>1.0675986589828428</v>
      </c>
      <c r="D41" s="29">
        <v>120</v>
      </c>
      <c r="J41" s="21" t="s">
        <v>9</v>
      </c>
      <c r="K41" s="8">
        <v>1</v>
      </c>
      <c r="L41" s="8">
        <v>1.1592670894996475</v>
      </c>
      <c r="M41" s="29">
        <v>120</v>
      </c>
      <c r="R41" s="21" t="s">
        <v>6</v>
      </c>
      <c r="S41" s="8">
        <v>6.25E-2</v>
      </c>
      <c r="T41" s="8">
        <v>1.2762707182320441</v>
      </c>
      <c r="U41" s="29">
        <v>120</v>
      </c>
    </row>
    <row r="42" spans="1:22" x14ac:dyDescent="0.2">
      <c r="A42" s="21"/>
      <c r="B42" s="104">
        <v>2.8571428571428572</v>
      </c>
      <c r="C42" s="8">
        <v>3.0527631578947374</v>
      </c>
      <c r="D42" s="29">
        <v>120</v>
      </c>
      <c r="J42" s="21"/>
      <c r="K42" s="8">
        <v>2</v>
      </c>
      <c r="L42" s="8">
        <v>2.2524647887323948</v>
      </c>
      <c r="M42" s="29">
        <v>120</v>
      </c>
      <c r="R42" s="21"/>
      <c r="S42" s="8">
        <v>0.125</v>
      </c>
      <c r="T42" s="8">
        <v>2.5525690607734806</v>
      </c>
      <c r="U42" s="29">
        <v>120</v>
      </c>
    </row>
    <row r="43" spans="1:22" x14ac:dyDescent="0.2">
      <c r="A43" s="21"/>
      <c r="B43" s="104">
        <v>7.1428571428571432</v>
      </c>
      <c r="C43" s="8">
        <v>7.6320175438596491</v>
      </c>
      <c r="D43" s="29">
        <v>120</v>
      </c>
      <c r="J43" s="21"/>
      <c r="K43" s="8">
        <v>4</v>
      </c>
      <c r="L43" s="8">
        <v>4.2651408450704231</v>
      </c>
      <c r="M43" s="29">
        <v>120</v>
      </c>
      <c r="R43" s="21"/>
      <c r="S43" s="8">
        <v>0.25</v>
      </c>
      <c r="T43" s="8">
        <v>5.1052486187845307</v>
      </c>
      <c r="U43" s="29">
        <v>120</v>
      </c>
    </row>
    <row r="44" spans="1:22" x14ac:dyDescent="0.2">
      <c r="A44" s="21"/>
      <c r="B44" s="104">
        <v>14.285714285714286</v>
      </c>
      <c r="C44" s="8">
        <v>15.264035087719298</v>
      </c>
      <c r="D44" s="29">
        <v>120</v>
      </c>
      <c r="J44" s="21"/>
      <c r="K44" s="8">
        <v>8</v>
      </c>
      <c r="L44" s="8">
        <v>7.783450704225352</v>
      </c>
      <c r="M44" s="29">
        <v>120</v>
      </c>
      <c r="R44" s="21"/>
      <c r="S44" s="8">
        <v>0.5</v>
      </c>
      <c r="T44" s="8">
        <v>10.210220994475138</v>
      </c>
      <c r="U44" s="29">
        <v>120</v>
      </c>
    </row>
    <row r="45" spans="1:22" x14ac:dyDescent="0.2">
      <c r="A45" s="21"/>
      <c r="B45" s="104">
        <v>28.571428571428573</v>
      </c>
      <c r="C45" s="8">
        <v>30.527631578947368</v>
      </c>
      <c r="D45" s="29">
        <v>120</v>
      </c>
      <c r="J45" s="21"/>
      <c r="K45" s="8">
        <v>16</v>
      </c>
      <c r="L45" s="8">
        <v>13.360211267605633</v>
      </c>
      <c r="M45" s="29">
        <v>120</v>
      </c>
      <c r="R45" s="21"/>
      <c r="S45" s="8">
        <v>1</v>
      </c>
      <c r="T45" s="8">
        <v>20.419889502762434</v>
      </c>
      <c r="U45" s="29">
        <v>120</v>
      </c>
    </row>
    <row r="46" spans="1:22" x14ac:dyDescent="0.2">
      <c r="A46" s="21"/>
      <c r="B46" s="104">
        <v>57.142857142857146</v>
      </c>
      <c r="C46" s="8">
        <v>61.057017543859644</v>
      </c>
      <c r="D46" s="29">
        <v>120</v>
      </c>
      <c r="J46" s="21"/>
      <c r="K46" s="8">
        <v>32</v>
      </c>
      <c r="L46" s="8">
        <v>20.412323943661974</v>
      </c>
      <c r="M46" s="29">
        <v>120</v>
      </c>
      <c r="R46" s="21"/>
      <c r="S46" s="82">
        <v>1.0785714285714285</v>
      </c>
      <c r="T46" s="58">
        <v>22.024861878453038</v>
      </c>
      <c r="U46" s="90">
        <v>120</v>
      </c>
    </row>
    <row r="47" spans="1:22" x14ac:dyDescent="0.2">
      <c r="A47" s="21"/>
      <c r="B47" s="104">
        <v>85.714285714285708</v>
      </c>
      <c r="C47" s="8">
        <v>91.583333333333343</v>
      </c>
      <c r="D47" s="29">
        <v>120</v>
      </c>
      <c r="J47" s="21"/>
      <c r="K47" s="87">
        <v>57.142857142857146</v>
      </c>
      <c r="L47" s="8">
        <v>27.015845070422536</v>
      </c>
      <c r="M47" s="29">
        <v>120</v>
      </c>
      <c r="R47" s="21"/>
      <c r="S47" s="8">
        <v>1.4285714285714286</v>
      </c>
      <c r="T47" s="8">
        <v>29.171270718232044</v>
      </c>
      <c r="U47" s="29">
        <v>120</v>
      </c>
    </row>
    <row r="48" spans="1:22" x14ac:dyDescent="0.2">
      <c r="A48" s="21"/>
      <c r="B48" s="114">
        <v>114.28571428571429</v>
      </c>
      <c r="C48" s="8">
        <v>122.10964912280703</v>
      </c>
      <c r="D48" s="29">
        <v>120</v>
      </c>
      <c r="J48" s="21"/>
      <c r="K48" s="87">
        <v>85.714285714285708</v>
      </c>
      <c r="L48" s="8">
        <v>31.621478873239433</v>
      </c>
      <c r="M48" s="29">
        <v>120</v>
      </c>
      <c r="R48" s="21"/>
      <c r="S48" s="87">
        <v>2.8571428571428572</v>
      </c>
      <c r="T48" s="8">
        <v>58.34530386740331</v>
      </c>
      <c r="U48" s="29">
        <v>120</v>
      </c>
    </row>
    <row r="49" spans="1:21" x14ac:dyDescent="0.2">
      <c r="A49" s="21"/>
      <c r="B49" s="114">
        <v>285.71428571428572</v>
      </c>
      <c r="C49" s="8">
        <v>305.2763157894737</v>
      </c>
      <c r="D49" s="29">
        <v>120</v>
      </c>
      <c r="J49" s="21"/>
      <c r="K49" s="87">
        <v>114.28571428571429</v>
      </c>
      <c r="L49" s="8">
        <v>33.43239436619718</v>
      </c>
      <c r="M49" s="29">
        <v>120</v>
      </c>
      <c r="R49" s="21"/>
      <c r="S49" s="87">
        <v>5.7142857142857144</v>
      </c>
      <c r="T49" s="8">
        <v>116.68784530386741</v>
      </c>
      <c r="U49" s="29">
        <v>120</v>
      </c>
    </row>
    <row r="50" spans="1:21" x14ac:dyDescent="0.2">
      <c r="A50" s="21"/>
      <c r="B50" s="114">
        <v>714.28571428571433</v>
      </c>
      <c r="C50" s="8">
        <v>763.20175438596482</v>
      </c>
      <c r="D50" s="29">
        <v>120</v>
      </c>
      <c r="J50" s="21"/>
      <c r="K50" s="87">
        <v>142.85714285714286</v>
      </c>
      <c r="L50" s="8">
        <v>34.552112676056339</v>
      </c>
      <c r="M50" s="29">
        <v>120</v>
      </c>
      <c r="R50" s="21"/>
      <c r="S50" s="87">
        <v>11.428571428571429</v>
      </c>
      <c r="T50" s="8">
        <v>233.37845303867405</v>
      </c>
      <c r="U50" s="29">
        <v>120</v>
      </c>
    </row>
    <row r="51" spans="1:21" x14ac:dyDescent="0.2">
      <c r="A51" s="21"/>
      <c r="B51" s="114">
        <v>1428.5714285714287</v>
      </c>
      <c r="C51" s="8">
        <v>1213.1578947368423</v>
      </c>
      <c r="D51" s="29">
        <v>12</v>
      </c>
      <c r="J51" s="21"/>
      <c r="K51" s="87">
        <v>285.71428571428572</v>
      </c>
      <c r="L51" s="8">
        <v>37.521126760563384</v>
      </c>
      <c r="M51" s="29">
        <v>120</v>
      </c>
      <c r="R51" s="21"/>
      <c r="S51" s="87">
        <v>14.285714285714286</v>
      </c>
      <c r="T51" s="8">
        <v>291.71270718232046</v>
      </c>
      <c r="U51" s="29">
        <v>120</v>
      </c>
    </row>
    <row r="52" spans="1:21" x14ac:dyDescent="0.2">
      <c r="A52" s="21"/>
      <c r="B52" s="114">
        <v>2142.8571428571427</v>
      </c>
      <c r="C52" s="8">
        <v>1819.7368421052631</v>
      </c>
      <c r="D52" s="29">
        <v>12</v>
      </c>
      <c r="J52" s="21"/>
      <c r="K52" s="87">
        <v>571.42857142857144</v>
      </c>
      <c r="L52" s="8">
        <v>39.739436619718305</v>
      </c>
      <c r="M52" s="29">
        <v>120</v>
      </c>
      <c r="R52" s="21"/>
      <c r="S52" s="87">
        <v>35.714285714285715</v>
      </c>
      <c r="T52" s="8">
        <v>729.30939226519331</v>
      </c>
      <c r="U52" s="29">
        <v>120</v>
      </c>
    </row>
    <row r="53" spans="1:21" x14ac:dyDescent="0.2">
      <c r="A53" s="21"/>
      <c r="B53" s="114">
        <v>5714.2857142857147</v>
      </c>
      <c r="C53" s="8">
        <v>4687.7192982456136</v>
      </c>
      <c r="D53" s="29">
        <v>8</v>
      </c>
      <c r="J53" s="21"/>
      <c r="K53" s="87">
        <v>714.28571428571433</v>
      </c>
      <c r="L53" s="8">
        <v>40.341549295774655</v>
      </c>
      <c r="M53" s="29">
        <v>120</v>
      </c>
      <c r="R53" s="21"/>
      <c r="S53" s="87">
        <v>71.428571428571431</v>
      </c>
      <c r="T53" s="8">
        <v>1458.6187845303866</v>
      </c>
      <c r="U53" s="29">
        <v>120</v>
      </c>
    </row>
    <row r="54" spans="1:21" x14ac:dyDescent="0.2">
      <c r="A54" s="21"/>
      <c r="B54" s="102">
        <v>5751.4285714285716</v>
      </c>
      <c r="C54" s="58">
        <v>4709.6491228070172</v>
      </c>
      <c r="D54" s="90">
        <v>8</v>
      </c>
      <c r="J54" s="21"/>
      <c r="K54" s="87">
        <v>1428.5714285714287</v>
      </c>
      <c r="L54" s="8">
        <v>42.04225352112676</v>
      </c>
      <c r="M54" s="29">
        <v>120</v>
      </c>
      <c r="R54" s="21"/>
      <c r="S54" s="87">
        <v>107.14285714285714</v>
      </c>
      <c r="T54" s="8">
        <v>2187.9005524861877</v>
      </c>
      <c r="U54" s="29">
        <v>120</v>
      </c>
    </row>
    <row r="55" spans="1:21" x14ac:dyDescent="0.2">
      <c r="A55" s="21"/>
      <c r="B55" s="116">
        <v>7142.8571428571431</v>
      </c>
      <c r="C55" s="13">
        <v>5382.894736842105</v>
      </c>
      <c r="D55" s="18">
        <v>8</v>
      </c>
      <c r="J55" s="21"/>
      <c r="K55" s="64">
        <v>2857.1428571428573</v>
      </c>
      <c r="L55" s="8">
        <v>43.573943661971832</v>
      </c>
      <c r="M55" s="29">
        <v>120</v>
      </c>
      <c r="R55" s="70"/>
      <c r="S55" s="71">
        <v>142.85714285714286</v>
      </c>
      <c r="T55" s="73">
        <v>2917.1270718232045</v>
      </c>
      <c r="U55" s="72">
        <v>120</v>
      </c>
    </row>
    <row r="56" spans="1:21" x14ac:dyDescent="0.2">
      <c r="A56" s="21"/>
      <c r="B56" s="114">
        <v>8571.4285714285706</v>
      </c>
      <c r="C56" s="8">
        <v>5888.5964912280697</v>
      </c>
      <c r="D56" s="29">
        <v>8</v>
      </c>
      <c r="J56" s="21"/>
      <c r="K56" s="87">
        <v>7142.8571428571431</v>
      </c>
      <c r="L56" s="8">
        <v>45.41901408450704</v>
      </c>
      <c r="M56" s="29">
        <v>120</v>
      </c>
    </row>
    <row r="57" spans="1:21" x14ac:dyDescent="0.2">
      <c r="A57" s="21"/>
      <c r="B57" s="114">
        <v>11428.571428571429</v>
      </c>
      <c r="C57" s="8">
        <v>6607.4561403508778</v>
      </c>
      <c r="D57" s="29">
        <v>8</v>
      </c>
      <c r="J57" s="21"/>
      <c r="K57" s="8">
        <v>8571.4285714285706</v>
      </c>
      <c r="L57" s="8">
        <v>45.764084507042249</v>
      </c>
      <c r="M57" s="29">
        <v>120</v>
      </c>
      <c r="S57" s="7"/>
    </row>
    <row r="58" spans="1:21" x14ac:dyDescent="0.2">
      <c r="A58" s="25"/>
      <c r="B58" s="115">
        <v>14285.714285714286</v>
      </c>
      <c r="C58" s="73">
        <v>7114.0350877192977</v>
      </c>
      <c r="D58" s="72">
        <v>8</v>
      </c>
      <c r="J58" s="21"/>
      <c r="K58" s="8">
        <v>11428.571428571429</v>
      </c>
      <c r="L58" s="8">
        <v>46.302816901408448</v>
      </c>
      <c r="M58" s="29">
        <v>120</v>
      </c>
    </row>
    <row r="59" spans="1:21" x14ac:dyDescent="0.2">
      <c r="A59" s="86"/>
      <c r="B59" s="66"/>
      <c r="C59" s="86"/>
      <c r="D59" s="86"/>
      <c r="J59" s="70"/>
      <c r="K59" s="73">
        <v>14285.714285714286</v>
      </c>
      <c r="L59" s="73">
        <v>46.70774647887324</v>
      </c>
      <c r="M59" s="72">
        <v>120</v>
      </c>
    </row>
    <row r="60" spans="1:21" x14ac:dyDescent="0.2">
      <c r="A60" s="86"/>
      <c r="B60" s="66"/>
      <c r="C60" s="86"/>
      <c r="D60" s="86"/>
    </row>
    <row r="61" spans="1:21" x14ac:dyDescent="0.2">
      <c r="A61" s="86"/>
      <c r="B61" s="66"/>
      <c r="C61" s="86"/>
      <c r="D61" s="86"/>
    </row>
    <row r="62" spans="1:21" ht="30" customHeight="1" x14ac:dyDescent="0.2">
      <c r="B62" s="86"/>
      <c r="J62" s="140"/>
      <c r="K62" s="149" t="s">
        <v>133</v>
      </c>
      <c r="L62" s="144" t="s">
        <v>82</v>
      </c>
    </row>
    <row r="63" spans="1:21" ht="33" x14ac:dyDescent="0.25">
      <c r="J63" s="141" t="s">
        <v>85</v>
      </c>
      <c r="K63" s="150">
        <f>2.71828172845^((159-2.394)/5.2179)</f>
        <v>10828715957850.277</v>
      </c>
      <c r="L63" s="143">
        <v>159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61E8-F626-45C3-81B8-79CF25D489B5}">
  <dimension ref="A1:E100"/>
  <sheetViews>
    <sheetView zoomScaleNormal="100" workbookViewId="0">
      <selection activeCell="Z16" sqref="Z16"/>
    </sheetView>
  </sheetViews>
  <sheetFormatPr baseColWidth="10" defaultColWidth="8.83203125" defaultRowHeight="15" x14ac:dyDescent="0.2"/>
  <sheetData>
    <row r="1" spans="1:5" s="80" customFormat="1" ht="19" x14ac:dyDescent="0.25">
      <c r="A1" s="94" t="s">
        <v>83</v>
      </c>
    </row>
    <row r="2" spans="1:5" s="80" customFormat="1" ht="19" x14ac:dyDescent="0.25">
      <c r="A2" s="93" t="s">
        <v>130</v>
      </c>
      <c r="E2" s="93"/>
    </row>
    <row r="3" spans="1:5" x14ac:dyDescent="0.2">
      <c r="A3" s="5" t="s">
        <v>116</v>
      </c>
    </row>
    <row r="4" spans="1:5" x14ac:dyDescent="0.2">
      <c r="A4" t="s">
        <v>11</v>
      </c>
    </row>
    <row r="35" spans="1:1" x14ac:dyDescent="0.2">
      <c r="A35" s="5" t="s">
        <v>117</v>
      </c>
    </row>
    <row r="67" spans="1:1" ht="19" x14ac:dyDescent="0.25">
      <c r="A67" s="93" t="s">
        <v>129</v>
      </c>
    </row>
    <row r="68" spans="1:1" x14ac:dyDescent="0.2">
      <c r="A68" s="5" t="s">
        <v>116</v>
      </c>
    </row>
    <row r="100" spans="1:1" x14ac:dyDescent="0.2">
      <c r="A100" s="5" t="s">
        <v>117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 Vitro MN Data</vt:lpstr>
      <vt:lpstr>herbicide_Parameters</vt:lpstr>
      <vt:lpstr>httk.pbtk_Results</vt:lpstr>
      <vt:lpstr>GastroPlus_Results</vt:lpstr>
      <vt:lpstr>GPPlot_DoseCmax_ADMETPred</vt:lpstr>
      <vt:lpstr>GPPlot_DoseCmax_OPERA</vt:lpstr>
      <vt:lpstr>GPPlots_Dose_Conc.Curve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Xiaoqing Chang</dc:creator>
  <cp:lastModifiedBy>Smith-Roe, Stephanie (NIH/NIEHS) [E]</cp:lastModifiedBy>
  <dcterms:created xsi:type="dcterms:W3CDTF">2021-06-30T16:43:44Z</dcterms:created>
  <dcterms:modified xsi:type="dcterms:W3CDTF">2022-06-01T19:42:46Z</dcterms:modified>
</cp:coreProperties>
</file>