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S:\Studies\BRT 2022 Studies\1-NTP Studies\NIEHSO 20221118 - GARDair\Phthalates For DTT\"/>
    </mc:Choice>
  </mc:AlternateContent>
  <xr:revisionPtr revIDLastSave="0" documentId="13_ncr:1_{7220EAD0-0A4F-4A13-9185-DA931CE3C215}" xr6:coauthVersionLast="47" xr6:coauthVersionMax="47" xr10:uidLastSave="{00000000-0000-0000-0000-000000000000}"/>
  <bookViews>
    <workbookView xWindow="-96" yWindow="-96" windowWidth="23232" windowHeight="13872" xr2:uid="{00000000-000D-0000-FFFF-FFFF00000000}"/>
  </bookViews>
  <sheets>
    <sheet name="Summary" sheetId="2" r:id="rId1"/>
    <sheet name="Summary (% Cells)" sheetId="3" r:id="rId2"/>
    <sheet name="Run 1" sheetId="121" r:id="rId3"/>
    <sheet name="Run 1 (% Cells)" sheetId="122" r:id="rId4"/>
    <sheet name="Run 2" sheetId="103" r:id="rId5"/>
    <sheet name="Run 2 (% Cells)" sheetId="104" r:id="rId6"/>
    <sheet name="Run 3" sheetId="105" r:id="rId7"/>
    <sheet name="Run 3 (% Cells)" sheetId="106" r:id="rId8"/>
    <sheet name="Run 4" sheetId="107" r:id="rId9"/>
    <sheet name="Run 4 (% Cells)" sheetId="108" r:id="rId10"/>
    <sheet name="Run 5" sheetId="109" r:id="rId11"/>
    <sheet name="Run 5 (% Cells)" sheetId="110" r:id="rId12"/>
    <sheet name="Run 6" sheetId="111" r:id="rId13"/>
    <sheet name="Run 6 (% Cells)" sheetId="112" r:id="rId14"/>
    <sheet name="Run 7" sheetId="135" r:id="rId15"/>
    <sheet name="Run 7 (% Cells)" sheetId="136" r:id="rId16"/>
    <sheet name="Run 8" sheetId="129" r:id="rId17"/>
    <sheet name="Run 8 (% Cells)" sheetId="130" r:id="rId18"/>
    <sheet name="Run 9" sheetId="131" r:id="rId19"/>
    <sheet name="Run 9 (% Cells)" sheetId="132" r:id="rId20"/>
    <sheet name="Run 10" sheetId="133" r:id="rId21"/>
    <sheet name="Run 10 (% Cells)" sheetId="134" r:id="rId22"/>
  </sheets>
  <definedNames>
    <definedName name="_xlnm.Print_Area" localSheetId="2">'Run 1'!$A$1:$I$16</definedName>
    <definedName name="_xlnm.Print_Area" localSheetId="3">'Run 1 (% Cells)'!$A$1:$E$16</definedName>
    <definedName name="_xlnm.Print_Area" localSheetId="20">'Run 10'!$A$1:$I$44</definedName>
    <definedName name="_xlnm.Print_Area" localSheetId="21">'Run 10 (% Cells)'!$A$1:$E$46</definedName>
    <definedName name="_xlnm.Print_Area" localSheetId="4">'Run 2'!$A$1:$I$48</definedName>
    <definedName name="_xlnm.Print_Area" localSheetId="5">'Run 2 (% Cells)'!$A$1:$E$48</definedName>
    <definedName name="_xlnm.Print_Area" localSheetId="6">'Run 3'!$A$1:$I$48</definedName>
    <definedName name="_xlnm.Print_Area" localSheetId="7">'Run 3 (% Cells)'!$A$1:$E$48</definedName>
    <definedName name="_xlnm.Print_Area" localSheetId="8">'Run 4'!$A$1:$I$52</definedName>
    <definedName name="_xlnm.Print_Area" localSheetId="9">'Run 4 (% Cells)'!$A$1:$E$52</definedName>
    <definedName name="_xlnm.Print_Area" localSheetId="10">'Run 5'!$A$1:$I$48</definedName>
    <definedName name="_xlnm.Print_Area" localSheetId="11">'Run 5 (% Cells)'!$A$1:$E$48</definedName>
    <definedName name="_xlnm.Print_Area" localSheetId="12">'Run 6'!$A$1:$I$36</definedName>
    <definedName name="_xlnm.Print_Area" localSheetId="13">'Run 6 (% Cells)'!$A$1:$E$36</definedName>
    <definedName name="_xlnm.Print_Area" localSheetId="14">'Run 7'!$A$1:$I$36</definedName>
    <definedName name="_xlnm.Print_Area" localSheetId="15">'Run 7 (% Cells)'!$A$1:$E$36</definedName>
    <definedName name="_xlnm.Print_Area" localSheetId="16">'Run 8'!$A$1:$I$44</definedName>
    <definedName name="_xlnm.Print_Area" localSheetId="17">'Run 8 (% Cells)'!$A$1:$E$46</definedName>
    <definedName name="_xlnm.Print_Area" localSheetId="18">'Run 9'!$A$1:$I$44</definedName>
    <definedName name="_xlnm.Print_Area" localSheetId="19">'Run 9 (% Cells)'!$A$1:$E$46</definedName>
    <definedName name="_xlnm.Print_Area" localSheetId="0">Summary!$A$1:$U$13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" i="121" l="1"/>
  <c r="D10" i="121" s="1"/>
  <c r="K14" i="3" l="1"/>
  <c r="K13" i="3"/>
  <c r="K12" i="3"/>
  <c r="K11" i="3"/>
  <c r="K10" i="3"/>
  <c r="K9" i="3"/>
  <c r="K8" i="3"/>
  <c r="K7" i="3"/>
  <c r="K6" i="3"/>
  <c r="K5" i="3"/>
  <c r="K4" i="3"/>
  <c r="K3" i="3"/>
  <c r="J14" i="3"/>
  <c r="J13" i="3"/>
  <c r="J12" i="3"/>
  <c r="J11" i="3"/>
  <c r="J10" i="3"/>
  <c r="J9" i="3"/>
  <c r="J8" i="3"/>
  <c r="J7" i="3"/>
  <c r="J6" i="3"/>
  <c r="J5" i="3"/>
  <c r="J4" i="3"/>
  <c r="J3" i="3"/>
  <c r="I14" i="3"/>
  <c r="I13" i="3"/>
  <c r="I12" i="3"/>
  <c r="I11" i="3"/>
  <c r="I10" i="3"/>
  <c r="I9" i="3"/>
  <c r="I8" i="3"/>
  <c r="I7" i="3"/>
  <c r="I6" i="3"/>
  <c r="I5" i="3"/>
  <c r="I4" i="3"/>
  <c r="I3" i="3"/>
  <c r="H14" i="3"/>
  <c r="H13" i="3"/>
  <c r="H12" i="3"/>
  <c r="H11" i="3"/>
  <c r="H10" i="3"/>
  <c r="H9" i="3"/>
  <c r="H8" i="3"/>
  <c r="H7" i="3"/>
  <c r="H6" i="3"/>
  <c r="H5" i="3"/>
  <c r="H4" i="3"/>
  <c r="H3" i="3"/>
  <c r="G11" i="3"/>
  <c r="G10" i="3"/>
  <c r="G9" i="3"/>
  <c r="G5" i="3"/>
  <c r="G4" i="3"/>
  <c r="G3" i="3"/>
  <c r="F7" i="3"/>
  <c r="E14" i="3"/>
  <c r="E11" i="3"/>
  <c r="E8" i="3"/>
  <c r="E6" i="3"/>
  <c r="E5" i="3"/>
  <c r="E4" i="3"/>
  <c r="E3" i="3"/>
  <c r="D14" i="3"/>
  <c r="D13" i="3"/>
  <c r="D12" i="3"/>
  <c r="D11" i="3"/>
  <c r="D10" i="3"/>
  <c r="D8" i="3"/>
  <c r="D6" i="3"/>
  <c r="D5" i="3"/>
  <c r="L14" i="3"/>
  <c r="L13" i="3"/>
  <c r="L12" i="3"/>
  <c r="L11" i="3"/>
  <c r="L10" i="3"/>
  <c r="L9" i="3"/>
  <c r="L8" i="3"/>
  <c r="L7" i="3"/>
  <c r="L6" i="3"/>
  <c r="L5" i="3"/>
  <c r="L4" i="3"/>
  <c r="L3" i="3"/>
  <c r="AE15" i="2"/>
  <c r="AE14" i="2"/>
  <c r="AE13" i="2"/>
  <c r="AE12" i="2"/>
  <c r="AE11" i="2"/>
  <c r="AE10" i="2"/>
  <c r="AE9" i="2"/>
  <c r="AE8" i="2"/>
  <c r="AF8" i="2" s="1"/>
  <c r="AE7" i="2"/>
  <c r="AE6" i="2"/>
  <c r="AF6" i="2" s="1"/>
  <c r="AG6" i="2" s="1"/>
  <c r="AE5" i="2"/>
  <c r="AE4" i="2"/>
  <c r="AF4" i="2" s="1"/>
  <c r="AB15" i="2"/>
  <c r="AB14" i="2"/>
  <c r="AB13" i="2"/>
  <c r="AB12" i="2"/>
  <c r="AB11" i="2"/>
  <c r="AB10" i="2"/>
  <c r="AB9" i="2"/>
  <c r="AB8" i="2"/>
  <c r="AC8" i="2" s="1"/>
  <c r="AB7" i="2"/>
  <c r="AB6" i="2"/>
  <c r="AC6" i="2" s="1"/>
  <c r="AD6" i="2" s="1"/>
  <c r="AB5" i="2"/>
  <c r="AB4" i="2"/>
  <c r="AC4" i="2" s="1"/>
  <c r="Y15" i="2"/>
  <c r="Y14" i="2"/>
  <c r="Y13" i="2"/>
  <c r="Y12" i="2"/>
  <c r="Y11" i="2"/>
  <c r="Y10" i="2"/>
  <c r="Z10" i="2" s="1"/>
  <c r="Y9" i="2"/>
  <c r="Y8" i="2"/>
  <c r="Z8" i="2" s="1"/>
  <c r="Y7" i="2"/>
  <c r="Y6" i="2"/>
  <c r="Z6" i="2" s="1"/>
  <c r="AA6" i="2" s="1"/>
  <c r="Y5" i="2"/>
  <c r="Y4" i="2"/>
  <c r="Z4" i="2" s="1"/>
  <c r="V15" i="2"/>
  <c r="V14" i="2"/>
  <c r="V13" i="2"/>
  <c r="V12" i="2"/>
  <c r="V11" i="2"/>
  <c r="V10" i="2"/>
  <c r="V9" i="2"/>
  <c r="V8" i="2"/>
  <c r="V7" i="2"/>
  <c r="V6" i="2"/>
  <c r="W6" i="2" s="1"/>
  <c r="X6" i="2" s="1"/>
  <c r="V5" i="2"/>
  <c r="V4" i="2"/>
  <c r="W4" i="2" s="1"/>
  <c r="S15" i="2"/>
  <c r="S14" i="2"/>
  <c r="S13" i="2"/>
  <c r="S12" i="2"/>
  <c r="S11" i="2"/>
  <c r="S10" i="2"/>
  <c r="T10" i="2" s="1"/>
  <c r="S9" i="2"/>
  <c r="S8" i="2"/>
  <c r="T8" i="2" s="1"/>
  <c r="S7" i="2"/>
  <c r="S6" i="2"/>
  <c r="T6" i="2" s="1"/>
  <c r="U6" i="2" s="1"/>
  <c r="S5" i="2"/>
  <c r="S4" i="2"/>
  <c r="T4" i="2" s="1"/>
  <c r="E16" i="134"/>
  <c r="E15" i="134"/>
  <c r="C15" i="134"/>
  <c r="B15" i="134"/>
  <c r="E14" i="134"/>
  <c r="E13" i="134"/>
  <c r="C13" i="134"/>
  <c r="B13" i="134"/>
  <c r="E12" i="134"/>
  <c r="E11" i="134"/>
  <c r="C11" i="134"/>
  <c r="B11" i="134"/>
  <c r="E10" i="134"/>
  <c r="E9" i="134"/>
  <c r="C9" i="134"/>
  <c r="B9" i="134"/>
  <c r="E8" i="134"/>
  <c r="E7" i="134"/>
  <c r="C7" i="134"/>
  <c r="E6" i="134"/>
  <c r="E5" i="134"/>
  <c r="E4" i="134"/>
  <c r="D4" i="134"/>
  <c r="D5" i="134" s="1"/>
  <c r="D6" i="134" s="1"/>
  <c r="D7" i="134" s="1"/>
  <c r="D8" i="134" s="1"/>
  <c r="D9" i="134" s="1"/>
  <c r="D10" i="134" s="1"/>
  <c r="D11" i="134" s="1"/>
  <c r="D12" i="134" s="1"/>
  <c r="D13" i="134" s="1"/>
  <c r="D14" i="134" s="1"/>
  <c r="D15" i="134" s="1"/>
  <c r="D16" i="134" s="1"/>
  <c r="E3" i="134"/>
  <c r="E16" i="132"/>
  <c r="E15" i="132"/>
  <c r="C15" i="132"/>
  <c r="B15" i="132"/>
  <c r="E14" i="132"/>
  <c r="E13" i="132"/>
  <c r="C13" i="132"/>
  <c r="B13" i="132"/>
  <c r="E12" i="132"/>
  <c r="E11" i="132"/>
  <c r="C11" i="132"/>
  <c r="B11" i="132"/>
  <c r="E10" i="132"/>
  <c r="E9" i="132"/>
  <c r="C9" i="132"/>
  <c r="B9" i="132"/>
  <c r="E8" i="132"/>
  <c r="E7" i="132"/>
  <c r="C7" i="132"/>
  <c r="E6" i="132"/>
  <c r="E5" i="132"/>
  <c r="E4" i="132"/>
  <c r="D4" i="132"/>
  <c r="D5" i="132" s="1"/>
  <c r="D6" i="132" s="1"/>
  <c r="D7" i="132" s="1"/>
  <c r="D8" i="132" s="1"/>
  <c r="D9" i="132" s="1"/>
  <c r="D10" i="132" s="1"/>
  <c r="D11" i="132" s="1"/>
  <c r="D12" i="132" s="1"/>
  <c r="D13" i="132" s="1"/>
  <c r="D14" i="132" s="1"/>
  <c r="D15" i="132" s="1"/>
  <c r="D16" i="132" s="1"/>
  <c r="E3" i="132"/>
  <c r="E16" i="130"/>
  <c r="E15" i="130"/>
  <c r="C15" i="130"/>
  <c r="B15" i="130"/>
  <c r="E14" i="130"/>
  <c r="E13" i="130"/>
  <c r="C13" i="130"/>
  <c r="B13" i="130"/>
  <c r="E12" i="130"/>
  <c r="E11" i="130"/>
  <c r="C11" i="130"/>
  <c r="B11" i="130"/>
  <c r="E10" i="130"/>
  <c r="E9" i="130"/>
  <c r="C9" i="130"/>
  <c r="B9" i="130"/>
  <c r="E8" i="130"/>
  <c r="E7" i="130"/>
  <c r="C7" i="130"/>
  <c r="E6" i="130"/>
  <c r="E5" i="130"/>
  <c r="E4" i="130"/>
  <c r="D4" i="130"/>
  <c r="D5" i="130" s="1"/>
  <c r="D6" i="130" s="1"/>
  <c r="D7" i="130" s="1"/>
  <c r="D8" i="130" s="1"/>
  <c r="D9" i="130" s="1"/>
  <c r="D10" i="130" s="1"/>
  <c r="D11" i="130" s="1"/>
  <c r="D12" i="130" s="1"/>
  <c r="D13" i="130" s="1"/>
  <c r="D14" i="130" s="1"/>
  <c r="D15" i="130" s="1"/>
  <c r="D16" i="130" s="1"/>
  <c r="E3" i="130"/>
  <c r="E16" i="136"/>
  <c r="E15" i="136"/>
  <c r="C15" i="136"/>
  <c r="B15" i="136"/>
  <c r="E14" i="136"/>
  <c r="E13" i="136"/>
  <c r="C13" i="136"/>
  <c r="B13" i="136"/>
  <c r="E12" i="136"/>
  <c r="E11" i="136"/>
  <c r="C11" i="136"/>
  <c r="B11" i="136"/>
  <c r="E10" i="136"/>
  <c r="E9" i="136"/>
  <c r="C9" i="136"/>
  <c r="B9" i="136"/>
  <c r="E8" i="136"/>
  <c r="E7" i="136"/>
  <c r="C7" i="136"/>
  <c r="E6" i="136"/>
  <c r="E5" i="136"/>
  <c r="E4" i="136"/>
  <c r="D4" i="136"/>
  <c r="D5" i="136" s="1"/>
  <c r="D6" i="136" s="1"/>
  <c r="D7" i="136" s="1"/>
  <c r="D8" i="136" s="1"/>
  <c r="D9" i="136" s="1"/>
  <c r="D10" i="136" s="1"/>
  <c r="D11" i="136" s="1"/>
  <c r="D12" i="136" s="1"/>
  <c r="D13" i="136" s="1"/>
  <c r="D14" i="136" s="1"/>
  <c r="D15" i="136" s="1"/>
  <c r="D16" i="136" s="1"/>
  <c r="E3" i="136"/>
  <c r="E16" i="112"/>
  <c r="E15" i="112"/>
  <c r="C15" i="112"/>
  <c r="B15" i="112"/>
  <c r="E14" i="112"/>
  <c r="E13" i="112"/>
  <c r="C13" i="112"/>
  <c r="B13" i="112"/>
  <c r="E12" i="112"/>
  <c r="E11" i="112"/>
  <c r="C11" i="112"/>
  <c r="B11" i="112"/>
  <c r="E10" i="112"/>
  <c r="E9" i="112"/>
  <c r="C9" i="112"/>
  <c r="B9" i="112"/>
  <c r="E8" i="112"/>
  <c r="E7" i="112"/>
  <c r="C7" i="112"/>
  <c r="E6" i="112"/>
  <c r="E5" i="112"/>
  <c r="E4" i="112"/>
  <c r="D4" i="112"/>
  <c r="D5" i="112" s="1"/>
  <c r="D6" i="112" s="1"/>
  <c r="D7" i="112" s="1"/>
  <c r="D8" i="112" s="1"/>
  <c r="D9" i="112" s="1"/>
  <c r="D10" i="112" s="1"/>
  <c r="D11" i="112" s="1"/>
  <c r="D12" i="112" s="1"/>
  <c r="D13" i="112" s="1"/>
  <c r="D14" i="112" s="1"/>
  <c r="D15" i="112" s="1"/>
  <c r="D16" i="112" s="1"/>
  <c r="E3" i="112"/>
  <c r="E16" i="110"/>
  <c r="G14" i="3" s="1"/>
  <c r="E15" i="110"/>
  <c r="G13" i="3" s="1"/>
  <c r="C15" i="110"/>
  <c r="B15" i="110"/>
  <c r="E14" i="110"/>
  <c r="G12" i="3" s="1"/>
  <c r="E13" i="110"/>
  <c r="C13" i="110"/>
  <c r="B13" i="110"/>
  <c r="E12" i="110"/>
  <c r="E11" i="110"/>
  <c r="C11" i="110"/>
  <c r="B11" i="110"/>
  <c r="E8" i="110"/>
  <c r="G8" i="3" s="1"/>
  <c r="E7" i="110"/>
  <c r="G7" i="3" s="1"/>
  <c r="C7" i="110"/>
  <c r="E6" i="110"/>
  <c r="G6" i="3" s="1"/>
  <c r="E5" i="110"/>
  <c r="E4" i="110"/>
  <c r="D4" i="110"/>
  <c r="D5" i="110" s="1"/>
  <c r="D6" i="110" s="1"/>
  <c r="D7" i="110" s="1"/>
  <c r="D8" i="110" s="1"/>
  <c r="D9" i="110" s="1"/>
  <c r="D10" i="110" s="1"/>
  <c r="D11" i="110" s="1"/>
  <c r="D12" i="110" s="1"/>
  <c r="D13" i="110" s="1"/>
  <c r="D14" i="110" s="1"/>
  <c r="D15" i="110" s="1"/>
  <c r="D16" i="110" s="1"/>
  <c r="E3" i="110"/>
  <c r="E16" i="108"/>
  <c r="F14" i="3" s="1"/>
  <c r="E15" i="108"/>
  <c r="F13" i="3" s="1"/>
  <c r="C15" i="108"/>
  <c r="B15" i="108"/>
  <c r="E14" i="108"/>
  <c r="F12" i="3" s="1"/>
  <c r="E13" i="108"/>
  <c r="F11" i="3" s="1"/>
  <c r="C13" i="108"/>
  <c r="B13" i="108"/>
  <c r="E12" i="108"/>
  <c r="F10" i="3" s="1"/>
  <c r="E11" i="108"/>
  <c r="F9" i="3" s="1"/>
  <c r="C11" i="108"/>
  <c r="B11" i="108"/>
  <c r="E8" i="108"/>
  <c r="F8" i="3" s="1"/>
  <c r="E7" i="108"/>
  <c r="C7" i="108"/>
  <c r="E6" i="108"/>
  <c r="F6" i="3" s="1"/>
  <c r="E5" i="108"/>
  <c r="F5" i="3" s="1"/>
  <c r="E4" i="108"/>
  <c r="F4" i="3" s="1"/>
  <c r="D4" i="108"/>
  <c r="D5" i="108" s="1"/>
  <c r="D6" i="108" s="1"/>
  <c r="D7" i="108" s="1"/>
  <c r="D8" i="108" s="1"/>
  <c r="D9" i="108" s="1"/>
  <c r="D10" i="108" s="1"/>
  <c r="D11" i="108" s="1"/>
  <c r="D12" i="108" s="1"/>
  <c r="D13" i="108" s="1"/>
  <c r="D14" i="108" s="1"/>
  <c r="D15" i="108" s="1"/>
  <c r="D16" i="108" s="1"/>
  <c r="E3" i="108"/>
  <c r="F3" i="3" s="1"/>
  <c r="E16" i="106"/>
  <c r="E15" i="106"/>
  <c r="E13" i="3" s="1"/>
  <c r="C15" i="106"/>
  <c r="B15" i="106"/>
  <c r="E14" i="106"/>
  <c r="E12" i="3" s="1"/>
  <c r="E13" i="106"/>
  <c r="C13" i="106"/>
  <c r="B13" i="106"/>
  <c r="E12" i="106"/>
  <c r="E10" i="3" s="1"/>
  <c r="E11" i="106"/>
  <c r="E9" i="3" s="1"/>
  <c r="C11" i="106"/>
  <c r="B11" i="106"/>
  <c r="E8" i="106"/>
  <c r="E7" i="106"/>
  <c r="E7" i="3" s="1"/>
  <c r="C7" i="106"/>
  <c r="E6" i="106"/>
  <c r="E5" i="106"/>
  <c r="E4" i="106"/>
  <c r="D4" i="106"/>
  <c r="D5" i="106" s="1"/>
  <c r="D6" i="106" s="1"/>
  <c r="D7" i="106" s="1"/>
  <c r="D8" i="106" s="1"/>
  <c r="D9" i="106" s="1"/>
  <c r="D10" i="106" s="1"/>
  <c r="D11" i="106" s="1"/>
  <c r="D12" i="106" s="1"/>
  <c r="D13" i="106" s="1"/>
  <c r="D14" i="106" s="1"/>
  <c r="D15" i="106" s="1"/>
  <c r="D16" i="106" s="1"/>
  <c r="E3" i="106"/>
  <c r="E16" i="104"/>
  <c r="E15" i="104"/>
  <c r="C15" i="104"/>
  <c r="B15" i="104"/>
  <c r="E14" i="104"/>
  <c r="E13" i="104"/>
  <c r="C13" i="104"/>
  <c r="B13" i="104"/>
  <c r="E12" i="104"/>
  <c r="E11" i="104"/>
  <c r="D9" i="3" s="1"/>
  <c r="C11" i="104"/>
  <c r="B11" i="104"/>
  <c r="E8" i="104"/>
  <c r="E7" i="104"/>
  <c r="D7" i="3" s="1"/>
  <c r="C7" i="104"/>
  <c r="E6" i="104"/>
  <c r="E5" i="104"/>
  <c r="E4" i="104"/>
  <c r="D4" i="3" s="1"/>
  <c r="D4" i="104"/>
  <c r="D5" i="104" s="1"/>
  <c r="D6" i="104" s="1"/>
  <c r="D7" i="104" s="1"/>
  <c r="D8" i="104" s="1"/>
  <c r="D9" i="104" s="1"/>
  <c r="D10" i="104" s="1"/>
  <c r="D11" i="104" s="1"/>
  <c r="D12" i="104" s="1"/>
  <c r="D13" i="104" s="1"/>
  <c r="D14" i="104" s="1"/>
  <c r="D15" i="104" s="1"/>
  <c r="D16" i="104" s="1"/>
  <c r="E3" i="104"/>
  <c r="D3" i="3" s="1"/>
  <c r="E16" i="133"/>
  <c r="E15" i="133"/>
  <c r="F15" i="133" s="1"/>
  <c r="C15" i="133"/>
  <c r="B15" i="133"/>
  <c r="E14" i="133"/>
  <c r="E13" i="133"/>
  <c r="F13" i="133" s="1"/>
  <c r="C13" i="133"/>
  <c r="B13" i="133"/>
  <c r="E12" i="133"/>
  <c r="E11" i="133"/>
  <c r="F11" i="133" s="1"/>
  <c r="G11" i="133" s="1"/>
  <c r="C11" i="133"/>
  <c r="B11" i="133"/>
  <c r="E10" i="133"/>
  <c r="E9" i="133"/>
  <c r="F9" i="133" s="1"/>
  <c r="C9" i="133"/>
  <c r="B9" i="133"/>
  <c r="E8" i="133"/>
  <c r="E7" i="133"/>
  <c r="F7" i="133" s="1"/>
  <c r="C7" i="133"/>
  <c r="E6" i="133"/>
  <c r="E5" i="133"/>
  <c r="F5" i="133" s="1"/>
  <c r="G5" i="133" s="1"/>
  <c r="I3" i="133" s="1"/>
  <c r="E4" i="133"/>
  <c r="D4" i="133"/>
  <c r="D5" i="133" s="1"/>
  <c r="D6" i="133" s="1"/>
  <c r="D7" i="133" s="1"/>
  <c r="D8" i="133" s="1"/>
  <c r="D9" i="133" s="1"/>
  <c r="D10" i="133" s="1"/>
  <c r="D11" i="133" s="1"/>
  <c r="D12" i="133" s="1"/>
  <c r="D13" i="133" s="1"/>
  <c r="D14" i="133" s="1"/>
  <c r="D15" i="133" s="1"/>
  <c r="D16" i="133" s="1"/>
  <c r="E3" i="133"/>
  <c r="E16" i="131"/>
  <c r="E15" i="131"/>
  <c r="F15" i="131" s="1"/>
  <c r="C15" i="131"/>
  <c r="B15" i="131"/>
  <c r="E14" i="131"/>
  <c r="E13" i="131"/>
  <c r="F13" i="131" s="1"/>
  <c r="G13" i="131" s="1"/>
  <c r="C13" i="131"/>
  <c r="B13" i="131"/>
  <c r="E12" i="131"/>
  <c r="E11" i="131"/>
  <c r="F11" i="131" s="1"/>
  <c r="G11" i="131" s="1"/>
  <c r="C11" i="131"/>
  <c r="B11" i="131"/>
  <c r="E10" i="131"/>
  <c r="E9" i="131"/>
  <c r="F9" i="131" s="1"/>
  <c r="G9" i="131" s="1"/>
  <c r="C9" i="131"/>
  <c r="B9" i="131"/>
  <c r="E8" i="131"/>
  <c r="E7" i="131"/>
  <c r="F7" i="131" s="1"/>
  <c r="G7" i="131" s="1"/>
  <c r="I5" i="131" s="1"/>
  <c r="C7" i="131"/>
  <c r="E6" i="131"/>
  <c r="E5" i="131"/>
  <c r="F5" i="131" s="1"/>
  <c r="G5" i="131" s="1"/>
  <c r="I3" i="131" s="1"/>
  <c r="E4" i="131"/>
  <c r="D4" i="131"/>
  <c r="D5" i="131" s="1"/>
  <c r="D6" i="131" s="1"/>
  <c r="D7" i="131" s="1"/>
  <c r="D8" i="131" s="1"/>
  <c r="D9" i="131" s="1"/>
  <c r="D10" i="131" s="1"/>
  <c r="D11" i="131" s="1"/>
  <c r="D12" i="131" s="1"/>
  <c r="D13" i="131" s="1"/>
  <c r="D14" i="131" s="1"/>
  <c r="D15" i="131" s="1"/>
  <c r="D16" i="131" s="1"/>
  <c r="E3" i="131"/>
  <c r="F3" i="131" s="1"/>
  <c r="E16" i="129"/>
  <c r="E15" i="129"/>
  <c r="F15" i="129" s="1"/>
  <c r="C15" i="129"/>
  <c r="B15" i="129"/>
  <c r="E14" i="129"/>
  <c r="E13" i="129"/>
  <c r="F13" i="129" s="1"/>
  <c r="C13" i="129"/>
  <c r="B13" i="129"/>
  <c r="E12" i="129"/>
  <c r="E11" i="129"/>
  <c r="F11" i="129" s="1"/>
  <c r="G11" i="129" s="1"/>
  <c r="C11" i="129"/>
  <c r="B11" i="129"/>
  <c r="E10" i="129"/>
  <c r="E9" i="129"/>
  <c r="C9" i="129"/>
  <c r="B9" i="129"/>
  <c r="E8" i="129"/>
  <c r="E7" i="129"/>
  <c r="F7" i="129" s="1"/>
  <c r="C7" i="129"/>
  <c r="E6" i="129"/>
  <c r="E5" i="129"/>
  <c r="F5" i="129" s="1"/>
  <c r="G5" i="129" s="1"/>
  <c r="I3" i="129" s="1"/>
  <c r="D5" i="129"/>
  <c r="D6" i="129" s="1"/>
  <c r="D7" i="129" s="1"/>
  <c r="D8" i="129" s="1"/>
  <c r="D9" i="129" s="1"/>
  <c r="D10" i="129" s="1"/>
  <c r="D11" i="129" s="1"/>
  <c r="D12" i="129" s="1"/>
  <c r="D13" i="129" s="1"/>
  <c r="D14" i="129" s="1"/>
  <c r="D15" i="129" s="1"/>
  <c r="D16" i="129" s="1"/>
  <c r="E4" i="129"/>
  <c r="D4" i="129"/>
  <c r="E3" i="129"/>
  <c r="F3" i="129" s="1"/>
  <c r="E16" i="135"/>
  <c r="E15" i="135"/>
  <c r="F15" i="135" s="1"/>
  <c r="C15" i="135"/>
  <c r="B15" i="135"/>
  <c r="E14" i="135"/>
  <c r="E13" i="135"/>
  <c r="F13" i="135" s="1"/>
  <c r="C13" i="135"/>
  <c r="B13" i="135"/>
  <c r="E12" i="135"/>
  <c r="E11" i="135"/>
  <c r="F11" i="135" s="1"/>
  <c r="C11" i="135"/>
  <c r="B11" i="135"/>
  <c r="E10" i="135"/>
  <c r="E9" i="135"/>
  <c r="C9" i="135"/>
  <c r="B9" i="135"/>
  <c r="E8" i="135"/>
  <c r="E7" i="135"/>
  <c r="C7" i="135"/>
  <c r="E6" i="135"/>
  <c r="D6" i="135"/>
  <c r="D7" i="135" s="1"/>
  <c r="D8" i="135" s="1"/>
  <c r="D9" i="135" s="1"/>
  <c r="D10" i="135" s="1"/>
  <c r="D11" i="135" s="1"/>
  <c r="D12" i="135" s="1"/>
  <c r="D13" i="135" s="1"/>
  <c r="D14" i="135" s="1"/>
  <c r="D15" i="135" s="1"/>
  <c r="D16" i="135" s="1"/>
  <c r="E5" i="135"/>
  <c r="F5" i="135" s="1"/>
  <c r="G5" i="135" s="1"/>
  <c r="I3" i="135" s="1"/>
  <c r="D5" i="135"/>
  <c r="E4" i="135"/>
  <c r="D4" i="135"/>
  <c r="E3" i="135"/>
  <c r="F3" i="135" s="1"/>
  <c r="E16" i="111"/>
  <c r="E15" i="111"/>
  <c r="C15" i="111"/>
  <c r="B15" i="111"/>
  <c r="E14" i="111"/>
  <c r="E13" i="111"/>
  <c r="F13" i="111" s="1"/>
  <c r="C13" i="111"/>
  <c r="B13" i="111"/>
  <c r="E12" i="111"/>
  <c r="E11" i="111"/>
  <c r="C11" i="111"/>
  <c r="B11" i="111"/>
  <c r="E10" i="111"/>
  <c r="E9" i="111"/>
  <c r="F9" i="111" s="1"/>
  <c r="E8" i="111"/>
  <c r="E7" i="111"/>
  <c r="F7" i="111" s="1"/>
  <c r="C7" i="111"/>
  <c r="E6" i="111"/>
  <c r="E5" i="111"/>
  <c r="F5" i="111" s="1"/>
  <c r="G5" i="111" s="1"/>
  <c r="I3" i="111" s="1"/>
  <c r="E4" i="111"/>
  <c r="D4" i="111"/>
  <c r="D5" i="111" s="1"/>
  <c r="D6" i="111" s="1"/>
  <c r="D7" i="111" s="1"/>
  <c r="D8" i="111" s="1"/>
  <c r="D9" i="111" s="1"/>
  <c r="D10" i="111" s="1"/>
  <c r="D11" i="111" s="1"/>
  <c r="D12" i="111" s="1"/>
  <c r="D13" i="111" s="1"/>
  <c r="D14" i="111" s="1"/>
  <c r="D15" i="111" s="1"/>
  <c r="D16" i="111" s="1"/>
  <c r="E3" i="111"/>
  <c r="F3" i="111" s="1"/>
  <c r="E16" i="109"/>
  <c r="P15" i="2" s="1"/>
  <c r="E15" i="109"/>
  <c r="F15" i="109" s="1"/>
  <c r="C15" i="109"/>
  <c r="B15" i="109"/>
  <c r="E14" i="109"/>
  <c r="P13" i="2" s="1"/>
  <c r="E13" i="109"/>
  <c r="P12" i="2" s="1"/>
  <c r="Q12" i="2" s="1"/>
  <c r="C13" i="109"/>
  <c r="B13" i="109"/>
  <c r="E12" i="109"/>
  <c r="P11" i="2" s="1"/>
  <c r="E11" i="109"/>
  <c r="F11" i="109" s="1"/>
  <c r="C11" i="109"/>
  <c r="B11" i="109"/>
  <c r="E8" i="109"/>
  <c r="P9" i="2" s="1"/>
  <c r="E7" i="109"/>
  <c r="P8" i="2" s="1"/>
  <c r="C7" i="109"/>
  <c r="E6" i="109"/>
  <c r="P7" i="2" s="1"/>
  <c r="E5" i="109"/>
  <c r="F5" i="109" s="1"/>
  <c r="G5" i="109" s="1"/>
  <c r="I3" i="109" s="1"/>
  <c r="E4" i="109"/>
  <c r="P5" i="2" s="1"/>
  <c r="D4" i="109"/>
  <c r="D5" i="109" s="1"/>
  <c r="D6" i="109" s="1"/>
  <c r="D7" i="109" s="1"/>
  <c r="D8" i="109" s="1"/>
  <c r="D9" i="109" s="1"/>
  <c r="D10" i="109" s="1"/>
  <c r="D11" i="109" s="1"/>
  <c r="D12" i="109" s="1"/>
  <c r="D13" i="109" s="1"/>
  <c r="D14" i="109" s="1"/>
  <c r="D15" i="109" s="1"/>
  <c r="D16" i="109" s="1"/>
  <c r="E3" i="109"/>
  <c r="E16" i="107"/>
  <c r="M15" i="2" s="1"/>
  <c r="E15" i="107"/>
  <c r="F15" i="107" s="1"/>
  <c r="C15" i="107"/>
  <c r="B15" i="107"/>
  <c r="E14" i="107"/>
  <c r="M13" i="2" s="1"/>
  <c r="E13" i="107"/>
  <c r="C13" i="107"/>
  <c r="B13" i="107"/>
  <c r="E12" i="107"/>
  <c r="M11" i="2" s="1"/>
  <c r="E11" i="107"/>
  <c r="M10" i="2" s="1"/>
  <c r="C11" i="107"/>
  <c r="B11" i="107"/>
  <c r="E8" i="107"/>
  <c r="M9" i="2" s="1"/>
  <c r="E7" i="107"/>
  <c r="C7" i="107"/>
  <c r="E6" i="107"/>
  <c r="M7" i="2" s="1"/>
  <c r="E5" i="107"/>
  <c r="E4" i="107"/>
  <c r="M5" i="2" s="1"/>
  <c r="D4" i="107"/>
  <c r="D5" i="107" s="1"/>
  <c r="D6" i="107" s="1"/>
  <c r="D7" i="107" s="1"/>
  <c r="D8" i="107" s="1"/>
  <c r="D9" i="107" s="1"/>
  <c r="D10" i="107" s="1"/>
  <c r="D11" i="107" s="1"/>
  <c r="D12" i="107" s="1"/>
  <c r="D13" i="107" s="1"/>
  <c r="D14" i="107" s="1"/>
  <c r="D15" i="107" s="1"/>
  <c r="D16" i="107" s="1"/>
  <c r="E3" i="107"/>
  <c r="E16" i="105"/>
  <c r="J15" i="2" s="1"/>
  <c r="E15" i="105"/>
  <c r="C15" i="105"/>
  <c r="B15" i="105"/>
  <c r="E14" i="105"/>
  <c r="J13" i="2" s="1"/>
  <c r="E13" i="105"/>
  <c r="F13" i="105" s="1"/>
  <c r="C13" i="105"/>
  <c r="B13" i="105"/>
  <c r="E12" i="105"/>
  <c r="J11" i="2" s="1"/>
  <c r="E11" i="105"/>
  <c r="C11" i="105"/>
  <c r="B11" i="105"/>
  <c r="E8" i="105"/>
  <c r="J9" i="2" s="1"/>
  <c r="E7" i="105"/>
  <c r="C7" i="105"/>
  <c r="E6" i="105"/>
  <c r="J7" i="2" s="1"/>
  <c r="E5" i="105"/>
  <c r="J6" i="2" s="1"/>
  <c r="E4" i="105"/>
  <c r="J5" i="2" s="1"/>
  <c r="D4" i="105"/>
  <c r="D5" i="105" s="1"/>
  <c r="D6" i="105" s="1"/>
  <c r="D7" i="105" s="1"/>
  <c r="D8" i="105" s="1"/>
  <c r="D9" i="105" s="1"/>
  <c r="D10" i="105" s="1"/>
  <c r="D11" i="105" s="1"/>
  <c r="D12" i="105" s="1"/>
  <c r="D13" i="105" s="1"/>
  <c r="D14" i="105" s="1"/>
  <c r="D15" i="105" s="1"/>
  <c r="D16" i="105" s="1"/>
  <c r="E3" i="105"/>
  <c r="J4" i="2" s="1"/>
  <c r="E16" i="103"/>
  <c r="G15" i="2" s="1"/>
  <c r="E15" i="103"/>
  <c r="G14" i="2" s="1"/>
  <c r="C15" i="103"/>
  <c r="B15" i="103"/>
  <c r="E14" i="103"/>
  <c r="G13" i="2" s="1"/>
  <c r="E13" i="103"/>
  <c r="C13" i="103"/>
  <c r="B13" i="103"/>
  <c r="E12" i="103"/>
  <c r="G11" i="2" s="1"/>
  <c r="E11" i="103"/>
  <c r="G10" i="2" s="1"/>
  <c r="C11" i="103"/>
  <c r="B11" i="103"/>
  <c r="E8" i="103"/>
  <c r="G9" i="2" s="1"/>
  <c r="E7" i="103"/>
  <c r="F7" i="103" s="1"/>
  <c r="C7" i="103"/>
  <c r="E6" i="103"/>
  <c r="G7" i="2" s="1"/>
  <c r="E5" i="103"/>
  <c r="E4" i="103"/>
  <c r="G5" i="2" s="1"/>
  <c r="D4" i="103"/>
  <c r="D5" i="103" s="1"/>
  <c r="D6" i="103" s="1"/>
  <c r="D7" i="103" s="1"/>
  <c r="D8" i="103" s="1"/>
  <c r="D9" i="103" s="1"/>
  <c r="D10" i="103" s="1"/>
  <c r="D11" i="103" s="1"/>
  <c r="D12" i="103" s="1"/>
  <c r="D13" i="103" s="1"/>
  <c r="D14" i="103" s="1"/>
  <c r="D15" i="103" s="1"/>
  <c r="D16" i="103" s="1"/>
  <c r="E3" i="103"/>
  <c r="G4" i="2" s="1"/>
  <c r="AF14" i="2"/>
  <c r="AF12" i="2"/>
  <c r="AF10" i="2"/>
  <c r="AC14" i="2"/>
  <c r="AC12" i="2"/>
  <c r="AC10" i="2"/>
  <c r="Z12" i="2"/>
  <c r="W14" i="2"/>
  <c r="W12" i="2"/>
  <c r="W10" i="2"/>
  <c r="W8" i="2"/>
  <c r="T14" i="2"/>
  <c r="T12" i="2"/>
  <c r="D7" i="122"/>
  <c r="D8" i="122" s="1"/>
  <c r="D9" i="122" s="1"/>
  <c r="D10" i="122" s="1"/>
  <c r="D11" i="122" s="1"/>
  <c r="D12" i="122" s="1"/>
  <c r="D13" i="122" s="1"/>
  <c r="D14" i="122" s="1"/>
  <c r="D15" i="122" s="1"/>
  <c r="D16" i="122" s="1"/>
  <c r="E7" i="122"/>
  <c r="E8" i="122"/>
  <c r="E11" i="122"/>
  <c r="E12" i="122"/>
  <c r="E13" i="122"/>
  <c r="E14" i="122"/>
  <c r="E15" i="122"/>
  <c r="E16" i="122"/>
  <c r="E11" i="121"/>
  <c r="E12" i="121"/>
  <c r="E13" i="121"/>
  <c r="E14" i="121"/>
  <c r="E15" i="121"/>
  <c r="E16" i="121"/>
  <c r="F13" i="121" l="1"/>
  <c r="Z14" i="2"/>
  <c r="AA14" i="2" s="1"/>
  <c r="H10" i="2"/>
  <c r="Q8" i="2"/>
  <c r="F3" i="109"/>
  <c r="P14" i="2"/>
  <c r="Q14" i="2" s="1"/>
  <c r="P4" i="2"/>
  <c r="Q4" i="2" s="1"/>
  <c r="P6" i="2"/>
  <c r="Q6" i="2" s="1"/>
  <c r="R6" i="2" s="1"/>
  <c r="F13" i="109"/>
  <c r="G13" i="109" s="1"/>
  <c r="P10" i="2"/>
  <c r="Q10" i="2" s="1"/>
  <c r="R10" i="2" s="1"/>
  <c r="F13" i="107"/>
  <c r="F5" i="107"/>
  <c r="G5" i="107" s="1"/>
  <c r="I3" i="107" s="1"/>
  <c r="F7" i="107"/>
  <c r="N10" i="2"/>
  <c r="M8" i="2"/>
  <c r="N8" i="2" s="1"/>
  <c r="M12" i="2"/>
  <c r="N12" i="2" s="1"/>
  <c r="M14" i="2"/>
  <c r="N14" i="2" s="1"/>
  <c r="F3" i="107"/>
  <c r="M4" i="2"/>
  <c r="N4" i="2" s="1"/>
  <c r="M6" i="2"/>
  <c r="N6" i="2" s="1"/>
  <c r="O6" i="2" s="1"/>
  <c r="F7" i="105"/>
  <c r="F15" i="105"/>
  <c r="F11" i="105"/>
  <c r="K4" i="2"/>
  <c r="K6" i="2"/>
  <c r="L6" i="2" s="1"/>
  <c r="J12" i="2"/>
  <c r="K12" i="2" s="1"/>
  <c r="J14" i="2"/>
  <c r="K14" i="2" s="1"/>
  <c r="J8" i="2"/>
  <c r="K8" i="2" s="1"/>
  <c r="F3" i="105"/>
  <c r="F5" i="105"/>
  <c r="G5" i="105" s="1"/>
  <c r="I3" i="105" s="1"/>
  <c r="J10" i="2"/>
  <c r="K10" i="2" s="1"/>
  <c r="F5" i="103"/>
  <c r="G5" i="103" s="1"/>
  <c r="I3" i="103" s="1"/>
  <c r="F15" i="103"/>
  <c r="H4" i="2"/>
  <c r="H14" i="2"/>
  <c r="F13" i="103"/>
  <c r="G13" i="103" s="1"/>
  <c r="G6" i="2"/>
  <c r="H6" i="2" s="1"/>
  <c r="I6" i="2" s="1"/>
  <c r="G8" i="2"/>
  <c r="H8" i="2" s="1"/>
  <c r="I8" i="2" s="1"/>
  <c r="G12" i="2"/>
  <c r="H12" i="2" s="1"/>
  <c r="I12" i="2" s="1"/>
  <c r="F11" i="103"/>
  <c r="G11" i="103" s="1"/>
  <c r="AA8" i="2"/>
  <c r="AA12" i="2"/>
  <c r="AA10" i="2"/>
  <c r="X14" i="2"/>
  <c r="X10" i="2"/>
  <c r="X12" i="2"/>
  <c r="I7" i="131" a="1"/>
  <c r="I7" i="131" s="1"/>
  <c r="G15" i="135"/>
  <c r="G13" i="129"/>
  <c r="G9" i="133"/>
  <c r="I7" i="133" s="1" a="1"/>
  <c r="I7" i="133" s="1"/>
  <c r="F7" i="135"/>
  <c r="G7" i="135" s="1"/>
  <c r="I5" i="135" s="1"/>
  <c r="G13" i="135"/>
  <c r="G7" i="111"/>
  <c r="I5" i="111" s="1"/>
  <c r="G7" i="103"/>
  <c r="I5" i="103" s="1"/>
  <c r="F11" i="107"/>
  <c r="G7" i="133"/>
  <c r="I5" i="133" s="1"/>
  <c r="A1" i="133" s="1"/>
  <c r="F11" i="111"/>
  <c r="F9" i="135"/>
  <c r="G9" i="135" s="1"/>
  <c r="I7" i="135" s="1" a="1"/>
  <c r="I7" i="135" s="1"/>
  <c r="A1" i="135" s="1"/>
  <c r="G7" i="129"/>
  <c r="I5" i="129" s="1"/>
  <c r="F3" i="103"/>
  <c r="G11" i="135"/>
  <c r="G13" i="133"/>
  <c r="F7" i="109"/>
  <c r="G7" i="109" s="1"/>
  <c r="I5" i="109" s="1"/>
  <c r="F15" i="111"/>
  <c r="G15" i="111" s="1"/>
  <c r="F9" i="129"/>
  <c r="G9" i="129" s="1"/>
  <c r="F3" i="133"/>
  <c r="G15" i="133"/>
  <c r="A1" i="131"/>
  <c r="G15" i="131"/>
  <c r="I7" i="129" a="1"/>
  <c r="I7" i="129" s="1"/>
  <c r="G15" i="129"/>
  <c r="G9" i="111"/>
  <c r="G11" i="111"/>
  <c r="G13" i="111"/>
  <c r="G11" i="109"/>
  <c r="G15" i="109"/>
  <c r="G15" i="103"/>
  <c r="AG8" i="2"/>
  <c r="AG10" i="2"/>
  <c r="AG12" i="2"/>
  <c r="AG14" i="2"/>
  <c r="AD12" i="2"/>
  <c r="AD8" i="2"/>
  <c r="AD10" i="2"/>
  <c r="AD14" i="2"/>
  <c r="X8" i="2"/>
  <c r="U10" i="2"/>
  <c r="U14" i="2"/>
  <c r="U8" i="2"/>
  <c r="U12" i="2"/>
  <c r="F15" i="121"/>
  <c r="R12" i="2" l="1"/>
  <c r="R14" i="2"/>
  <c r="R8" i="2"/>
  <c r="G7" i="107"/>
  <c r="I5" i="107" s="1"/>
  <c r="O10" i="2"/>
  <c r="G13" i="107"/>
  <c r="G11" i="107"/>
  <c r="I7" i="107" a="1"/>
  <c r="I7" i="107" s="1"/>
  <c r="A1" i="107" s="1"/>
  <c r="G15" i="107"/>
  <c r="O8" i="2"/>
  <c r="O14" i="2"/>
  <c r="O12" i="2"/>
  <c r="L10" i="2"/>
  <c r="L12" i="2"/>
  <c r="L8" i="2"/>
  <c r="L14" i="2"/>
  <c r="G15" i="105"/>
  <c r="G7" i="105"/>
  <c r="I5" i="105" s="1"/>
  <c r="G13" i="105"/>
  <c r="G11" i="105"/>
  <c r="I10" i="2"/>
  <c r="I7" i="103" a="1"/>
  <c r="I7" i="103" s="1"/>
  <c r="A1" i="103" s="1"/>
  <c r="I14" i="2"/>
  <c r="A1" i="129"/>
  <c r="I7" i="111" a="1"/>
  <c r="I7" i="111" s="1"/>
  <c r="A1" i="111" s="1"/>
  <c r="I7" i="109" a="1"/>
  <c r="I7" i="109" s="1"/>
  <c r="A1" i="109" s="1"/>
  <c r="I7" i="105" l="1" a="1"/>
  <c r="I7" i="105" s="1"/>
  <c r="A1" i="105" s="1"/>
  <c r="C13" i="3"/>
  <c r="C9" i="3"/>
  <c r="C10" i="3"/>
  <c r="C14" i="3"/>
  <c r="C11" i="3"/>
  <c r="C12" i="3"/>
  <c r="B11" i="3" l="1"/>
  <c r="A11" i="3"/>
  <c r="B13" i="3"/>
  <c r="A13" i="3"/>
  <c r="C13" i="122"/>
  <c r="B13" i="122"/>
  <c r="C15" i="122"/>
  <c r="B15" i="122"/>
  <c r="D15" i="2"/>
  <c r="D12" i="2"/>
  <c r="C13" i="121"/>
  <c r="B13" i="121"/>
  <c r="C15" i="121"/>
  <c r="B15" i="121"/>
  <c r="D13" i="2" l="1"/>
  <c r="E12" i="2" s="1"/>
  <c r="D14" i="2"/>
  <c r="E14" i="2" s="1"/>
  <c r="C11" i="122"/>
  <c r="B11" i="122"/>
  <c r="C8" i="3"/>
  <c r="C7" i="3"/>
  <c r="C7" i="122"/>
  <c r="E6" i="122"/>
  <c r="C6" i="3" s="1"/>
  <c r="E5" i="122"/>
  <c r="C5" i="3" s="1"/>
  <c r="E4" i="122"/>
  <c r="C4" i="3" s="1"/>
  <c r="D4" i="122"/>
  <c r="D5" i="122" s="1"/>
  <c r="D6" i="122" s="1"/>
  <c r="E3" i="122"/>
  <c r="C3" i="3" s="1"/>
  <c r="D11" i="2"/>
  <c r="C11" i="121"/>
  <c r="B11" i="121"/>
  <c r="E8" i="121"/>
  <c r="D9" i="2" s="1"/>
  <c r="E7" i="121"/>
  <c r="C7" i="121"/>
  <c r="E6" i="121"/>
  <c r="D7" i="2" s="1"/>
  <c r="E5" i="121"/>
  <c r="E4" i="121"/>
  <c r="D5" i="2" s="1"/>
  <c r="D4" i="121"/>
  <c r="D5" i="121" s="1"/>
  <c r="D6" i="121" s="1"/>
  <c r="D7" i="121" s="1"/>
  <c r="D8" i="121" s="1"/>
  <c r="D11" i="121" s="1"/>
  <c r="D12" i="121" s="1"/>
  <c r="D13" i="121" s="1"/>
  <c r="D14" i="121" s="1"/>
  <c r="D15" i="121" s="1"/>
  <c r="D16" i="121" s="1"/>
  <c r="E3" i="121"/>
  <c r="F3" i="121" l="1"/>
  <c r="F7" i="121"/>
  <c r="F11" i="121"/>
  <c r="D8" i="2"/>
  <c r="E8" i="2" s="1"/>
  <c r="F5" i="121"/>
  <c r="D4" i="2"/>
  <c r="E4" i="2" s="1"/>
  <c r="D10" i="2"/>
  <c r="E10" i="2" s="1"/>
  <c r="D6" i="2"/>
  <c r="E6" i="2" s="1"/>
  <c r="F12" i="2" l="1"/>
  <c r="AH12" i="2" s="1"/>
  <c r="G15" i="121"/>
  <c r="G13" i="121"/>
  <c r="F10" i="2"/>
  <c r="AH10" i="2" s="1"/>
  <c r="G7" i="121"/>
  <c r="I5" i="121" s="1"/>
  <c r="G11" i="121"/>
  <c r="I7" i="121" s="1" a="1"/>
  <c r="I7" i="121" s="1"/>
  <c r="G5" i="121"/>
  <c r="I3" i="121" s="1"/>
  <c r="F6" i="2"/>
  <c r="AH6" i="2" s="1"/>
  <c r="F14" i="2"/>
  <c r="AH14" i="2" s="1"/>
  <c r="F8" i="2"/>
  <c r="AH8" i="2" s="1"/>
  <c r="A1" i="121" l="1"/>
  <c r="B9" i="3" l="1"/>
  <c r="A9" i="3"/>
  <c r="B7" i="3" l="1"/>
  <c r="B5" i="3"/>
  <c r="B3" i="3"/>
  <c r="A7" i="3"/>
  <c r="A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<sst xmlns="http://schemas.openxmlformats.org/spreadsheetml/2006/main" count="545" uniqueCount="67">
  <si>
    <t>PI</t>
  </si>
  <si>
    <t>Tube Number</t>
  </si>
  <si>
    <t>Treatment</t>
  </si>
  <si>
    <t>Compound</t>
  </si>
  <si>
    <t>Viability</t>
  </si>
  <si>
    <t>Average Viability</t>
  </si>
  <si>
    <t>Relative Viability</t>
  </si>
  <si>
    <t>Events in P1&lt;30% of Total events</t>
  </si>
  <si>
    <t>Main Run 1</t>
  </si>
  <si>
    <t>Main Run 2</t>
  </si>
  <si>
    <t>Main Run 3</t>
  </si>
  <si>
    <t>% Cells</t>
  </si>
  <si>
    <t>Solvent Control</t>
  </si>
  <si>
    <t>Controls</t>
  </si>
  <si>
    <t>Expected Relative Viability</t>
  </si>
  <si>
    <t>Un-stimulated</t>
  </si>
  <si>
    <t>QC Viability</t>
  </si>
  <si>
    <t>Unstim</t>
  </si>
  <si>
    <t>Run Pass
(Y/N)</t>
  </si>
  <si>
    <t>Neg Ctrl</t>
  </si>
  <si>
    <t>Pos Ctrl</t>
  </si>
  <si>
    <t>Main Run 4</t>
  </si>
  <si>
    <t>Main Run 5</t>
  </si>
  <si>
    <t>Main Run 6</t>
  </si>
  <si>
    <t>0.1% DMSO - PI</t>
  </si>
  <si>
    <t>Unstained</t>
  </si>
  <si>
    <t>Main Run 7</t>
  </si>
  <si>
    <t>Main Run 8</t>
  </si>
  <si>
    <r>
      <t xml:space="preserve">Pass </t>
    </r>
    <r>
      <rPr>
        <sz val="11"/>
        <color theme="1"/>
        <rFont val="Arial"/>
        <family val="2"/>
      </rPr>
      <t>≥4</t>
    </r>
    <r>
      <rPr>
        <sz val="11"/>
        <color theme="1"/>
        <rFont val="Calibri"/>
        <family val="2"/>
        <scheme val="minor"/>
      </rPr>
      <t xml:space="preserve">
Main Runs</t>
    </r>
  </si>
  <si>
    <t>% Cells (Repeats)</t>
  </si>
  <si>
    <t>PPD</t>
  </si>
  <si>
    <t>Descr.</t>
  </si>
  <si>
    <t>%-T</t>
  </si>
  <si>
    <t>WID</t>
  </si>
  <si>
    <t>A1</t>
  </si>
  <si>
    <t>B1</t>
  </si>
  <si>
    <t>C1</t>
  </si>
  <si>
    <t>D1</t>
  </si>
  <si>
    <t>E1</t>
  </si>
  <si>
    <t>F1</t>
  </si>
  <si>
    <t>G1</t>
  </si>
  <si>
    <t>H1</t>
  </si>
  <si>
    <t>A2</t>
  </si>
  <si>
    <t>B2</t>
  </si>
  <si>
    <t>E2</t>
  </si>
  <si>
    <t>F2</t>
  </si>
  <si>
    <t>Main Run 9</t>
  </si>
  <si>
    <t>Main Run 10</t>
  </si>
  <si>
    <t>C2</t>
  </si>
  <si>
    <t>D2</t>
  </si>
  <si>
    <t>BRTGA-099</t>
  </si>
  <si>
    <t>BRTGA-021</t>
  </si>
  <si>
    <t>Cmpds</t>
  </si>
  <si>
    <t>A3</t>
  </si>
  <si>
    <t>B3</t>
  </si>
  <si>
    <t>C3</t>
  </si>
  <si>
    <t>D3</t>
  </si>
  <si>
    <t>E3</t>
  </si>
  <si>
    <t>F3</t>
  </si>
  <si>
    <t>G3</t>
  </si>
  <si>
    <t>H3</t>
  </si>
  <si>
    <t>A4</t>
  </si>
  <si>
    <t>B4</t>
  </si>
  <si>
    <t>C4</t>
  </si>
  <si>
    <t>D4</t>
  </si>
  <si>
    <t>E4</t>
  </si>
  <si>
    <t>F4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</si>
</sst>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\ &quot;µM - PI&quot;"/>
    <numFmt numFmtId="166" formatCode="0&quot;%&quot;"/>
    <numFmt numFmtId="167" formatCode="&quot;A&quot;0"/>
  </numFmts>
  <fonts count="11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24"/>
      <color theme="1"/>
      <name val="Calibri"/>
      <family val="2"/>
      <scheme val="minor"/>
    </font>
    <font>
      <sz val="24"/>
      <color rgb="FFFF000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9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9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30" xfId="0" applyNumberFormat="1" applyBorder="1" applyAlignment="1">
      <alignment horizontal="center"/>
    </xf>
    <xf numFmtId="2" fontId="0" fillId="0" borderId="29" xfId="0" applyNumberFormat="1" applyBorder="1" applyAlignment="1">
      <alignment horizontal="center"/>
    </xf>
    <xf numFmtId="0" fontId="0" fillId="0" borderId="36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2" fontId="0" fillId="0" borderId="17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2" fontId="0" fillId="0" borderId="22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2" fontId="0" fillId="0" borderId="31" xfId="0" applyNumberFormat="1" applyBorder="1" applyAlignment="1">
      <alignment horizontal="center"/>
    </xf>
    <xf numFmtId="2" fontId="0" fillId="0" borderId="32" xfId="0" applyNumberFormat="1" applyBorder="1" applyAlignment="1">
      <alignment horizontal="center"/>
    </xf>
    <xf numFmtId="2" fontId="0" fillId="0" borderId="33" xfId="0" applyNumberFormat="1" applyBorder="1" applyAlignment="1">
      <alignment horizontal="center"/>
    </xf>
    <xf numFmtId="2" fontId="0" fillId="0" borderId="34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2" fontId="0" fillId="0" borderId="21" xfId="0" applyNumberFormat="1" applyBorder="1" applyAlignment="1">
      <alignment horizontal="center"/>
    </xf>
    <xf numFmtId="2" fontId="0" fillId="0" borderId="35" xfId="0" applyNumberFormat="1" applyBorder="1" applyAlignment="1">
      <alignment horizontal="center"/>
    </xf>
    <xf numFmtId="10" fontId="0" fillId="0" borderId="0" xfId="0" applyNumberFormat="1"/>
    <xf numFmtId="0" fontId="0" fillId="0" borderId="30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2" xfId="0" applyBorder="1" applyAlignment="1">
      <alignment horizontal="center" vertical="center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/>
    </xf>
    <xf numFmtId="0" fontId="0" fillId="0" borderId="0" xfId="0" applyAlignment="1">
      <alignment vertical="center" wrapText="1"/>
    </xf>
    <xf numFmtId="2" fontId="0" fillId="0" borderId="0" xfId="0" quotePrefix="1" applyNumberFormat="1" applyAlignment="1">
      <alignment vertical="center"/>
    </xf>
    <xf numFmtId="0" fontId="0" fillId="0" borderId="55" xfId="0" applyBorder="1" applyAlignment="1">
      <alignment horizontal="center" vertical="center" wrapText="1"/>
    </xf>
    <xf numFmtId="2" fontId="0" fillId="0" borderId="51" xfId="0" applyNumberFormat="1" applyBorder="1" applyAlignment="1">
      <alignment horizontal="center"/>
    </xf>
    <xf numFmtId="0" fontId="5" fillId="0" borderId="39" xfId="0" applyFont="1" applyBorder="1" applyAlignment="1">
      <alignment horizontal="left"/>
    </xf>
    <xf numFmtId="0" fontId="6" fillId="0" borderId="39" xfId="0" applyFont="1" applyBorder="1" applyAlignment="1">
      <alignment horizontal="left"/>
    </xf>
    <xf numFmtId="0" fontId="0" fillId="0" borderId="56" xfId="0" applyBorder="1" applyAlignment="1">
      <alignment horizontal="center" wrapText="1"/>
    </xf>
    <xf numFmtId="0" fontId="0" fillId="0" borderId="43" xfId="0" applyBorder="1" applyAlignment="1">
      <alignment horizontal="center" wrapText="1"/>
    </xf>
    <xf numFmtId="0" fontId="0" fillId="0" borderId="16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7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2" fontId="0" fillId="0" borderId="69" xfId="0" applyNumberFormat="1" applyBorder="1" applyAlignment="1">
      <alignment horizontal="center"/>
    </xf>
    <xf numFmtId="2" fontId="0" fillId="0" borderId="71" xfId="0" applyNumberFormat="1" applyBorder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0" fillId="0" borderId="76" xfId="0" applyBorder="1" applyAlignment="1">
      <alignment horizontal="center" vertical="center" wrapText="1"/>
    </xf>
    <xf numFmtId="2" fontId="0" fillId="0" borderId="77" xfId="0" applyNumberFormat="1" applyBorder="1" applyAlignment="1">
      <alignment horizontal="center"/>
    </xf>
    <xf numFmtId="2" fontId="0" fillId="0" borderId="78" xfId="0" applyNumberFormat="1" applyBorder="1" applyAlignment="1">
      <alignment horizontal="center"/>
    </xf>
    <xf numFmtId="2" fontId="0" fillId="0" borderId="79" xfId="0" applyNumberFormat="1" applyBorder="1" applyAlignment="1">
      <alignment horizontal="center"/>
    </xf>
    <xf numFmtId="2" fontId="0" fillId="0" borderId="80" xfId="0" applyNumberFormat="1" applyBorder="1" applyAlignment="1">
      <alignment horizontal="center"/>
    </xf>
    <xf numFmtId="2" fontId="0" fillId="0" borderId="81" xfId="0" applyNumberFormat="1" applyBorder="1" applyAlignment="1">
      <alignment horizontal="center"/>
    </xf>
    <xf numFmtId="2" fontId="0" fillId="0" borderId="83" xfId="0" applyNumberFormat="1" applyBorder="1" applyAlignment="1">
      <alignment horizontal="center"/>
    </xf>
    <xf numFmtId="2" fontId="0" fillId="0" borderId="84" xfId="0" applyNumberFormat="1" applyBorder="1" applyAlignment="1">
      <alignment horizontal="center"/>
    </xf>
    <xf numFmtId="2" fontId="0" fillId="0" borderId="85" xfId="0" applyNumberFormat="1" applyBorder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2" fontId="0" fillId="0" borderId="90" xfId="0" applyNumberFormat="1" applyBorder="1" applyAlignment="1">
      <alignment horizontal="center"/>
    </xf>
    <xf numFmtId="2" fontId="0" fillId="0" borderId="9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86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88" xfId="0" applyBorder="1" applyAlignment="1">
      <alignment horizontal="center"/>
    </xf>
    <xf numFmtId="2" fontId="0" fillId="0" borderId="2" xfId="0" applyNumberFormat="1" applyBorder="1" applyAlignment="1">
      <alignment horizontal="center" vertical="center"/>
    </xf>
    <xf numFmtId="2" fontId="0" fillId="0" borderId="67" xfId="0" applyNumberFormat="1" applyBorder="1" applyAlignment="1">
      <alignment horizontal="center" vertical="center"/>
    </xf>
    <xf numFmtId="164" fontId="0" fillId="0" borderId="24" xfId="0" applyNumberFormat="1" applyBorder="1" applyAlignment="1">
      <alignment horizontal="center" vertical="center"/>
    </xf>
    <xf numFmtId="164" fontId="0" fillId="0" borderId="70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164" fontId="0" fillId="0" borderId="21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2" fontId="0" fillId="0" borderId="48" xfId="0" quotePrefix="1" applyNumberFormat="1" applyBorder="1" applyAlignment="1">
      <alignment horizontal="center" vertical="center"/>
    </xf>
    <xf numFmtId="2" fontId="0" fillId="0" borderId="68" xfId="0" quotePrefix="1" applyNumberFormat="1" applyBorder="1" applyAlignment="1">
      <alignment horizontal="center" vertical="center"/>
    </xf>
    <xf numFmtId="0" fontId="0" fillId="0" borderId="59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2" fontId="0" fillId="2" borderId="48" xfId="0" applyNumberFormat="1" applyFill="1" applyBorder="1" applyAlignment="1">
      <alignment horizontal="center" vertical="center"/>
    </xf>
    <xf numFmtId="2" fontId="0" fillId="2" borderId="46" xfId="0" applyNumberFormat="1" applyFill="1" applyBorder="1" applyAlignment="1">
      <alignment horizontal="center" vertical="center"/>
    </xf>
    <xf numFmtId="2" fontId="0" fillId="0" borderId="47" xfId="0" applyNumberFormat="1" applyBorder="1" applyAlignment="1">
      <alignment horizontal="center" vertical="center"/>
    </xf>
    <xf numFmtId="2" fontId="0" fillId="0" borderId="44" xfId="0" applyNumberFormat="1" applyBorder="1" applyAlignment="1">
      <alignment horizontal="center" vertical="center"/>
    </xf>
    <xf numFmtId="2" fontId="0" fillId="0" borderId="48" xfId="0" applyNumberFormat="1" applyBorder="1" applyAlignment="1">
      <alignment horizontal="center" vertical="center"/>
    </xf>
    <xf numFmtId="0" fontId="0" fillId="0" borderId="52" xfId="0" applyBorder="1" applyAlignment="1">
      <alignment horizontal="center"/>
    </xf>
    <xf numFmtId="0" fontId="0" fillId="0" borderId="72" xfId="0" applyBorder="1" applyAlignment="1">
      <alignment horizontal="center"/>
    </xf>
    <xf numFmtId="0" fontId="0" fillId="0" borderId="89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0" fillId="0" borderId="67" xfId="0" applyNumberFormat="1" applyBorder="1" applyAlignment="1">
      <alignment horizontal="center" vertical="center"/>
    </xf>
    <xf numFmtId="0" fontId="0" fillId="0" borderId="50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166" fontId="0" fillId="0" borderId="48" xfId="0" applyNumberFormat="1" applyBorder="1" applyAlignment="1">
      <alignment horizontal="center" vertical="center"/>
    </xf>
    <xf numFmtId="166" fontId="0" fillId="0" borderId="68" xfId="0" applyNumberFormat="1" applyBorder="1" applyAlignment="1">
      <alignment horizontal="center" vertical="center"/>
    </xf>
    <xf numFmtId="0" fontId="0" fillId="0" borderId="58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2" borderId="48" xfId="0" applyFill="1" applyBorder="1" applyAlignment="1">
      <alignment horizontal="center" vertical="center"/>
    </xf>
    <xf numFmtId="0" fontId="0" fillId="2" borderId="46" xfId="0" applyFill="1" applyBorder="1" applyAlignment="1">
      <alignment horizontal="center" vertical="center"/>
    </xf>
    <xf numFmtId="166" fontId="0" fillId="0" borderId="47" xfId="0" applyNumberFormat="1" applyBorder="1" applyAlignment="1">
      <alignment horizontal="center" vertical="center"/>
    </xf>
    <xf numFmtId="166" fontId="0" fillId="0" borderId="44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165" fontId="0" fillId="0" borderId="6" xfId="0" applyNumberFormat="1" applyBorder="1" applyAlignment="1">
      <alignment horizontal="center" vertical="center"/>
    </xf>
    <xf numFmtId="2" fontId="0" fillId="0" borderId="25" xfId="0" applyNumberFormat="1" applyBorder="1" applyAlignment="1">
      <alignment horizontal="center" vertical="center"/>
    </xf>
    <xf numFmtId="2" fontId="0" fillId="0" borderId="92" xfId="0" applyNumberFormat="1" applyBorder="1" applyAlignment="1">
      <alignment horizontal="center" vertical="center"/>
    </xf>
    <xf numFmtId="167" fontId="0" fillId="0" borderId="50" xfId="0" applyNumberFormat="1" applyBorder="1" applyAlignment="1">
      <alignment horizontal="center" vertical="center" wrapText="1"/>
    </xf>
    <xf numFmtId="167" fontId="0" fillId="0" borderId="49" xfId="0" applyNumberFormat="1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167" fontId="0" fillId="0" borderId="65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/>
    </xf>
    <xf numFmtId="166" fontId="0" fillId="0" borderId="92" xfId="0" applyNumberForma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75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0" fontId="0" fillId="0" borderId="75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0" borderId="81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165" fontId="0" fillId="0" borderId="73" xfId="0" applyNumberFormat="1" applyBorder="1" applyAlignment="1">
      <alignment horizontal="center" vertical="center"/>
    </xf>
    <xf numFmtId="165" fontId="0" fillId="0" borderId="94" xfId="0" applyNumberFormat="1" applyBorder="1" applyAlignment="1">
      <alignment horizontal="center" vertical="center"/>
    </xf>
    <xf numFmtId="0" fontId="0" fillId="0" borderId="61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63" xfId="0" applyBorder="1" applyAlignment="1">
      <alignment horizontal="center"/>
    </xf>
    <xf numFmtId="165" fontId="0" fillId="0" borderId="74" xfId="0" applyNumberFormat="1" applyBorder="1" applyAlignment="1">
      <alignment horizontal="center" vertical="center"/>
    </xf>
    <xf numFmtId="0" fontId="0" fillId="3" borderId="11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0" borderId="25" xfId="0" applyBorder="1" applyAlignment="1">
      <alignment horizontal="center" vertical="center" wrapText="1"/>
    </xf>
    <xf numFmtId="165" fontId="0" fillId="0" borderId="95" xfId="0" applyNumberFormat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37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/>
    </xf>
    <xf numFmtId="2" fontId="0" fillId="0" borderId="37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2" borderId="38" xfId="0" applyFill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vertical="center"/>
    </xf>
    <xf numFmtId="2" fontId="4" fillId="0" borderId="25" xfId="0" applyNumberFormat="1" applyFont="1" applyBorder="1" applyAlignment="1">
      <alignment horizontal="center" vertical="center"/>
    </xf>
    <xf numFmtId="167" fontId="0" fillId="0" borderId="57" xfId="0" applyNumberFormat="1" applyBorder="1" applyAlignment="1">
      <alignment horizontal="center" vertical="center" wrapText="1"/>
    </xf>
    <xf numFmtId="167" fontId="0" fillId="0" borderId="93" xfId="0" applyNumberFormat="1" applyBorder="1" applyAlignment="1">
      <alignment horizontal="center" vertical="center" wrapText="1"/>
    </xf>
    <xf numFmtId="165" fontId="0" fillId="0" borderId="37" xfId="0" applyNumberForma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1" fillId="0" borderId="64" xfId="0" applyFont="1" applyBorder="1" applyAlignment="1">
      <alignment horizontal="center" vertical="center" textRotation="90"/>
    </xf>
    <xf numFmtId="0" fontId="1" fillId="0" borderId="27" xfId="0" applyFont="1" applyBorder="1" applyAlignment="1">
      <alignment horizontal="center" vertical="center" textRotation="90"/>
    </xf>
    <xf numFmtId="0" fontId="1" fillId="0" borderId="65" xfId="0" applyFont="1" applyBorder="1" applyAlignment="1">
      <alignment horizontal="center" vertical="center" textRotation="90"/>
    </xf>
    <xf numFmtId="0" fontId="2" fillId="0" borderId="64" xfId="0" applyFont="1" applyBorder="1" applyAlignment="1">
      <alignment horizontal="center" vertical="center" textRotation="90"/>
    </xf>
    <xf numFmtId="0" fontId="2" fillId="0" borderId="27" xfId="0" applyFont="1" applyBorder="1" applyAlignment="1">
      <alignment horizontal="center" vertical="center" textRotation="90"/>
    </xf>
    <xf numFmtId="0" fontId="2" fillId="0" borderId="65" xfId="0" applyFont="1" applyBorder="1" applyAlignment="1">
      <alignment horizontal="center" vertical="center" textRotation="90"/>
    </xf>
    <xf numFmtId="167" fontId="0" fillId="0" borderId="2" xfId="0" applyNumberFormat="1" applyBorder="1" applyAlignment="1">
      <alignment horizontal="center" vertical="center" wrapText="1"/>
    </xf>
    <xf numFmtId="167" fontId="0" fillId="0" borderId="25" xfId="0" applyNumberFormat="1" applyBorder="1" applyAlignment="1">
      <alignment horizontal="center" vertical="center" wrapText="1"/>
    </xf>
    <xf numFmtId="165" fontId="0" fillId="0" borderId="25" xfId="0" applyNumberFormat="1" applyBorder="1" applyAlignment="1">
      <alignment horizontal="center" vertical="center"/>
    </xf>
    <xf numFmtId="164" fontId="0" fillId="0" borderId="38" xfId="0" applyNumberFormat="1" applyBorder="1" applyAlignment="1">
      <alignment horizontal="center" vertical="center"/>
    </xf>
    <xf numFmtId="164" fontId="4" fillId="0" borderId="18" xfId="0" applyNumberFormat="1" applyFont="1" applyBorder="1" applyAlignment="1">
      <alignment horizontal="center" vertical="center"/>
    </xf>
    <xf numFmtId="164" fontId="4" fillId="0" borderId="26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/>
    </xf>
    <xf numFmtId="165" fontId="0" fillId="0" borderId="29" xfId="0" applyNumberFormat="1" applyBorder="1" applyAlignment="1">
      <alignment horizontal="center" vertical="center"/>
    </xf>
    <xf numFmtId="167" fontId="0" fillId="0" borderId="4" xfId="0" applyNumberFormat="1" applyBorder="1" applyAlignment="1">
      <alignment horizontal="center" vertical="center" wrapText="1"/>
    </xf>
  </cellXfs>
  <cellStyles count="1">
    <cellStyle name="Normal" xfId="0" builtinId="0"/>
  </cellStyles>
  <dxfs count="131"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rgb="FFFFCC99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solid"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 patternType="solid">
          <bgColor theme="0" tint="-0.14996795556505021"/>
        </patternFill>
      </fill>
    </dxf>
    <dxf>
      <font>
        <color rgb="FFFF0000"/>
      </font>
      <fill>
        <patternFill>
          <bgColor rgb="FFFFFF66"/>
        </patternFill>
      </fill>
    </dxf>
  </dxfs>
  <tableStyles count="0" defaultTableStyle="TableStyleMedium2" defaultPivotStyle="PivotStyleLight16"/>
  <colors>
    <mruColors>
      <color rgb="FF9AA1E2"/>
      <color rgb="FFCCFFFF"/>
      <color rgb="FFFFCC66"/>
      <color rgb="FFFFA3FF"/>
      <color rgb="FF8DD4DB"/>
      <color rgb="FFFFCC99"/>
      <color rgb="FFFFFFCC"/>
      <color rgb="FFFFCCFF"/>
      <color rgb="FFCCFF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51"/>
  <sheetViews>
    <sheetView tabSelected="1" zoomScale="85" zoomScaleNormal="85" workbookViewId="0">
      <pane xSplit="3" ySplit="3" topLeftCell="D4" activePane="bottomRight" state="frozen"/>
      <selection pane="topRight" activeCell="D1" sqref="D1"/>
      <selection pane="bottomLeft" activeCell="A3" sqref="A3"/>
      <selection pane="bottomRight" activeCell="H22" sqref="H22"/>
    </sheetView>
  </sheetViews>
  <sheetFormatPr defaultRowHeight="15" x14ac:dyDescent="0.25"/>
  <cols>
    <col min="1" max="1" width="12.140625" style="1" customWidth="1"/>
    <col min="2" max="2" width="16.5703125" style="1" bestFit="1" customWidth="1"/>
    <col min="3" max="3" width="9.140625" style="1" customWidth="1"/>
    <col min="5" max="5" width="9.140625" style="2"/>
    <col min="6" max="6" width="9.140625" style="2" customWidth="1"/>
    <col min="8" max="8" width="9.140625" style="2"/>
    <col min="9" max="9" width="9.140625" style="2" customWidth="1"/>
    <col min="11" max="11" width="9.140625" style="2"/>
    <col min="12" max="12" width="9.140625" style="2" customWidth="1"/>
    <col min="14" max="14" width="9.140625" style="2"/>
    <col min="15" max="15" width="9.140625" style="2" customWidth="1"/>
    <col min="17" max="17" width="9.140625" style="2"/>
    <col min="18" max="18" width="9.140625" style="2" customWidth="1"/>
    <col min="20" max="20" width="9.140625" style="2"/>
    <col min="21" max="21" width="9.140625" style="2" customWidth="1"/>
    <col min="23" max="24" width="9.140625" style="2"/>
    <col min="26" max="27" width="9.140625" style="2"/>
    <col min="29" max="30" width="9.140625" style="2"/>
    <col min="32" max="33" width="9.140625" style="2"/>
  </cols>
  <sheetData>
    <row r="1" spans="1:34" ht="15" customHeight="1" x14ac:dyDescent="0.25">
      <c r="A1" s="114" t="s">
        <v>3</v>
      </c>
      <c r="B1" s="96" t="s">
        <v>2</v>
      </c>
      <c r="C1" s="107" t="s">
        <v>14</v>
      </c>
      <c r="D1" s="91"/>
      <c r="E1" s="92"/>
      <c r="F1" s="93"/>
      <c r="G1" s="91"/>
      <c r="H1" s="92"/>
      <c r="I1" s="93"/>
      <c r="J1" s="91"/>
      <c r="K1" s="92"/>
      <c r="L1" s="93"/>
      <c r="M1" s="91"/>
      <c r="N1" s="92"/>
      <c r="O1" s="93"/>
      <c r="P1" s="91"/>
      <c r="Q1" s="92"/>
      <c r="R1" s="93"/>
      <c r="S1" s="91"/>
      <c r="T1" s="92"/>
      <c r="U1" s="93"/>
      <c r="V1" s="91"/>
      <c r="W1" s="92"/>
      <c r="X1" s="93"/>
      <c r="Y1" s="91"/>
      <c r="Z1" s="92"/>
      <c r="AA1" s="93"/>
      <c r="AB1" s="91"/>
      <c r="AC1" s="92"/>
      <c r="AD1" s="93"/>
      <c r="AE1" s="91"/>
      <c r="AF1" s="92"/>
      <c r="AG1" s="93"/>
      <c r="AH1" s="83" t="s">
        <v>28</v>
      </c>
    </row>
    <row r="2" spans="1:34" ht="15" customHeight="1" x14ac:dyDescent="0.25">
      <c r="A2" s="115"/>
      <c r="B2" s="95"/>
      <c r="C2" s="108"/>
      <c r="D2" s="66" t="s">
        <v>8</v>
      </c>
      <c r="E2" s="67"/>
      <c r="F2" s="68"/>
      <c r="G2" s="66" t="s">
        <v>9</v>
      </c>
      <c r="H2" s="67"/>
      <c r="I2" s="68"/>
      <c r="J2" s="66" t="s">
        <v>10</v>
      </c>
      <c r="K2" s="67"/>
      <c r="L2" s="68"/>
      <c r="M2" s="66" t="s">
        <v>21</v>
      </c>
      <c r="N2" s="67"/>
      <c r="O2" s="68"/>
      <c r="P2" s="66" t="s">
        <v>22</v>
      </c>
      <c r="Q2" s="67"/>
      <c r="R2" s="68"/>
      <c r="S2" s="66" t="s">
        <v>23</v>
      </c>
      <c r="T2" s="67"/>
      <c r="U2" s="68"/>
      <c r="V2" s="66" t="s">
        <v>26</v>
      </c>
      <c r="W2" s="67"/>
      <c r="X2" s="68"/>
      <c r="Y2" s="66" t="s">
        <v>27</v>
      </c>
      <c r="Z2" s="67"/>
      <c r="AA2" s="68"/>
      <c r="AB2" s="66" t="s">
        <v>46</v>
      </c>
      <c r="AC2" s="67"/>
      <c r="AD2" s="68"/>
      <c r="AE2" s="66" t="s">
        <v>47</v>
      </c>
      <c r="AF2" s="67"/>
      <c r="AG2" s="68"/>
      <c r="AH2" s="84"/>
    </row>
    <row r="3" spans="1:34" ht="30" x14ac:dyDescent="0.25">
      <c r="A3" s="116"/>
      <c r="B3" s="97"/>
      <c r="C3" s="84"/>
      <c r="D3" s="42" t="s">
        <v>4</v>
      </c>
      <c r="E3" s="3" t="s">
        <v>5</v>
      </c>
      <c r="F3" s="41" t="s">
        <v>6</v>
      </c>
      <c r="G3" s="42" t="s">
        <v>4</v>
      </c>
      <c r="H3" s="3" t="s">
        <v>5</v>
      </c>
      <c r="I3" s="41" t="s">
        <v>6</v>
      </c>
      <c r="J3" s="42" t="s">
        <v>4</v>
      </c>
      <c r="K3" s="3" t="s">
        <v>5</v>
      </c>
      <c r="L3" s="41" t="s">
        <v>6</v>
      </c>
      <c r="M3" s="42" t="s">
        <v>4</v>
      </c>
      <c r="N3" s="3" t="s">
        <v>5</v>
      </c>
      <c r="O3" s="41" t="s">
        <v>6</v>
      </c>
      <c r="P3" s="42" t="s">
        <v>4</v>
      </c>
      <c r="Q3" s="3" t="s">
        <v>5</v>
      </c>
      <c r="R3" s="41" t="s">
        <v>6</v>
      </c>
      <c r="S3" s="42" t="s">
        <v>4</v>
      </c>
      <c r="T3" s="3" t="s">
        <v>5</v>
      </c>
      <c r="U3" s="41" t="s">
        <v>6</v>
      </c>
      <c r="V3" s="42" t="s">
        <v>4</v>
      </c>
      <c r="W3" s="3" t="s">
        <v>5</v>
      </c>
      <c r="X3" s="41" t="s">
        <v>6</v>
      </c>
      <c r="Y3" s="42" t="s">
        <v>4</v>
      </c>
      <c r="Z3" s="3" t="s">
        <v>5</v>
      </c>
      <c r="AA3" s="41" t="s">
        <v>6</v>
      </c>
      <c r="AB3" s="42" t="s">
        <v>4</v>
      </c>
      <c r="AC3" s="3" t="s">
        <v>5</v>
      </c>
      <c r="AD3" s="41" t="s">
        <v>6</v>
      </c>
      <c r="AE3" s="42" t="s">
        <v>4</v>
      </c>
      <c r="AF3" s="3" t="s">
        <v>5</v>
      </c>
      <c r="AG3" s="41" t="s">
        <v>6</v>
      </c>
      <c r="AH3" s="85"/>
    </row>
    <row r="4" spans="1:34" ht="15" customHeight="1" x14ac:dyDescent="0.25">
      <c r="A4" s="102" t="s">
        <v>15</v>
      </c>
      <c r="B4" s="94" t="s">
        <v>25</v>
      </c>
      <c r="C4" s="109"/>
      <c r="D4" s="15">
        <f>'Run 1'!$E3</f>
        <v>99.88</v>
      </c>
      <c r="E4" s="79">
        <f>AVERAGE(D4:D5)</f>
        <v>99.85</v>
      </c>
      <c r="F4" s="74"/>
      <c r="G4" s="15">
        <f>'Run 2'!$E3</f>
        <v>97.85</v>
      </c>
      <c r="H4" s="79">
        <f>AVERAGE(G4:G5)</f>
        <v>98.81</v>
      </c>
      <c r="I4" s="74"/>
      <c r="J4" s="15">
        <f>'Run 3'!$E3</f>
        <v>99.89</v>
      </c>
      <c r="K4" s="79">
        <f>AVERAGE(J4:J5)</f>
        <v>99.89</v>
      </c>
      <c r="L4" s="74"/>
      <c r="M4" s="15">
        <f>'Run 4'!$E3</f>
        <v>99.98</v>
      </c>
      <c r="N4" s="79">
        <f>AVERAGE(M4:M5)</f>
        <v>99.925000000000011</v>
      </c>
      <c r="O4" s="74"/>
      <c r="P4" s="15">
        <f>'Run 5'!$E3</f>
        <v>99.84</v>
      </c>
      <c r="Q4" s="79">
        <f>AVERAGE(P4:P5)</f>
        <v>99.81</v>
      </c>
      <c r="R4" s="74"/>
      <c r="S4" s="15">
        <f>'Run 6'!$E3</f>
        <v>0</v>
      </c>
      <c r="T4" s="79">
        <f>AVERAGE(S4:S5)</f>
        <v>0</v>
      </c>
      <c r="U4" s="74"/>
      <c r="V4" s="15">
        <f>'Run 7'!$E3</f>
        <v>0</v>
      </c>
      <c r="W4" s="79">
        <f>AVERAGE(V4:V5)</f>
        <v>0</v>
      </c>
      <c r="X4" s="74"/>
      <c r="Y4" s="15">
        <f>'Run 8'!$E3</f>
        <v>0</v>
      </c>
      <c r="Z4" s="79">
        <f>AVERAGE(Y4:Y5)</f>
        <v>0</v>
      </c>
      <c r="AA4" s="74"/>
      <c r="AB4" s="15">
        <f>'Run 9'!$E3</f>
        <v>0</v>
      </c>
      <c r="AC4" s="79">
        <f>AVERAGE(AB4:AB5)</f>
        <v>0</v>
      </c>
      <c r="AD4" s="74"/>
      <c r="AE4" s="15">
        <f>'Run 10'!$E3</f>
        <v>0</v>
      </c>
      <c r="AF4" s="79">
        <f>AVERAGE(AE4:AE5)</f>
        <v>0</v>
      </c>
      <c r="AG4" s="74"/>
      <c r="AH4" s="86"/>
    </row>
    <row r="5" spans="1:34" x14ac:dyDescent="0.25">
      <c r="A5" s="117"/>
      <c r="B5" s="99"/>
      <c r="C5" s="110"/>
      <c r="D5" s="16">
        <f>'Run 1'!$E4</f>
        <v>99.82</v>
      </c>
      <c r="E5" s="80"/>
      <c r="F5" s="75"/>
      <c r="G5" s="16">
        <f>'Run 2'!$E4</f>
        <v>99.77</v>
      </c>
      <c r="H5" s="80"/>
      <c r="I5" s="75"/>
      <c r="J5" s="16">
        <f>'Run 3'!$E4</f>
        <v>99.89</v>
      </c>
      <c r="K5" s="80"/>
      <c r="L5" s="75"/>
      <c r="M5" s="16">
        <f>'Run 4'!$E4</f>
        <v>99.87</v>
      </c>
      <c r="N5" s="80"/>
      <c r="O5" s="75"/>
      <c r="P5" s="16">
        <f>'Run 5'!$E4</f>
        <v>99.78</v>
      </c>
      <c r="Q5" s="80"/>
      <c r="R5" s="75"/>
      <c r="S5" s="16">
        <f>'Run 6'!$E4</f>
        <v>0</v>
      </c>
      <c r="T5" s="80"/>
      <c r="U5" s="75"/>
      <c r="V5" s="16">
        <f>'Run 7'!$E4</f>
        <v>0</v>
      </c>
      <c r="W5" s="80"/>
      <c r="X5" s="75"/>
      <c r="Y5" s="16">
        <f>'Run 8'!$E4</f>
        <v>0</v>
      </c>
      <c r="Z5" s="80"/>
      <c r="AA5" s="75"/>
      <c r="AB5" s="16">
        <f>'Run 9'!$E4</f>
        <v>0</v>
      </c>
      <c r="AC5" s="80"/>
      <c r="AD5" s="75"/>
      <c r="AE5" s="16">
        <f>'Run 10'!$E4</f>
        <v>0</v>
      </c>
      <c r="AF5" s="80"/>
      <c r="AG5" s="75"/>
      <c r="AH5" s="87"/>
    </row>
    <row r="6" spans="1:34" x14ac:dyDescent="0.25">
      <c r="A6" s="117"/>
      <c r="B6" s="98" t="s">
        <v>0</v>
      </c>
      <c r="C6" s="111">
        <v>100</v>
      </c>
      <c r="D6" s="16">
        <f>'Run 1'!$E5</f>
        <v>95.43</v>
      </c>
      <c r="E6" s="76">
        <f>AVERAGE(D6:D7)</f>
        <v>95.455000000000013</v>
      </c>
      <c r="F6" s="78">
        <f>ROUND(E6/E$6*100,1)</f>
        <v>100</v>
      </c>
      <c r="G6" s="16">
        <f>'Run 2'!$E5</f>
        <v>96.27</v>
      </c>
      <c r="H6" s="76">
        <f>AVERAGE(G6:G7)</f>
        <v>96.210000000000008</v>
      </c>
      <c r="I6" s="78">
        <f>ROUND(H6/H$6*100,1)</f>
        <v>100</v>
      </c>
      <c r="J6" s="16">
        <f>'Run 3'!$E5</f>
        <v>95.54</v>
      </c>
      <c r="K6" s="76">
        <f>AVERAGE(J6:J7)</f>
        <v>95.545000000000002</v>
      </c>
      <c r="L6" s="78">
        <f>ROUND(K6/K$6*100,1)</f>
        <v>100</v>
      </c>
      <c r="M6" s="16">
        <f>'Run 4'!$E5</f>
        <v>94.8</v>
      </c>
      <c r="N6" s="76">
        <f>AVERAGE(M6:M7)</f>
        <v>94.865000000000009</v>
      </c>
      <c r="O6" s="78">
        <f>ROUND(N6/N$6*100,1)</f>
        <v>100</v>
      </c>
      <c r="P6" s="16">
        <f>'Run 5'!$E5</f>
        <v>95.4</v>
      </c>
      <c r="Q6" s="76">
        <f>AVERAGE(P6:P7)</f>
        <v>95.765000000000001</v>
      </c>
      <c r="R6" s="78">
        <f>ROUND(Q6/Q$6*100,1)</f>
        <v>100</v>
      </c>
      <c r="S6" s="16">
        <f>'Run 6'!$E5</f>
        <v>0</v>
      </c>
      <c r="T6" s="76">
        <f>AVERAGE(S6:S7)</f>
        <v>0</v>
      </c>
      <c r="U6" s="78" t="e">
        <f>ROUND(T6/T$6*100,1)</f>
        <v>#DIV/0!</v>
      </c>
      <c r="V6" s="16">
        <f>'Run 7'!$E5</f>
        <v>0</v>
      </c>
      <c r="W6" s="76">
        <f>AVERAGE(V6:V7)</f>
        <v>0</v>
      </c>
      <c r="X6" s="78" t="e">
        <f>ROUND(W6/W$6*100,1)</f>
        <v>#DIV/0!</v>
      </c>
      <c r="Y6" s="16">
        <f>'Run 8'!$E5</f>
        <v>0</v>
      </c>
      <c r="Z6" s="76">
        <f>AVERAGE(Y6:Y7)</f>
        <v>0</v>
      </c>
      <c r="AA6" s="78" t="e">
        <f>ROUND(Z6/Z$6*100,1)</f>
        <v>#DIV/0!</v>
      </c>
      <c r="AB6" s="16">
        <f>'Run 9'!$E5</f>
        <v>0</v>
      </c>
      <c r="AC6" s="76">
        <f>AVERAGE(AB6:AB7)</f>
        <v>0</v>
      </c>
      <c r="AD6" s="78" t="e">
        <f>ROUND(AC6/AC$6*100,1)</f>
        <v>#DIV/0!</v>
      </c>
      <c r="AE6" s="16">
        <f>'Run 10'!$E5</f>
        <v>0</v>
      </c>
      <c r="AF6" s="76">
        <f>AVERAGE(AE6:AE7)</f>
        <v>0</v>
      </c>
      <c r="AG6" s="78" t="e">
        <f>ROUND(AF6/AF$6*100,1)</f>
        <v>#DIV/0!</v>
      </c>
      <c r="AH6" s="88" t="str">
        <f>IF((COUNTIFS(U6,"&gt;94.49")+COUNTIFS(I6,"&gt;94.49")+COUNTIFS(X6,"&gt;94.49")+COUNTIFS(L6,"&gt;94.49")+COUNTIFS(O6,"&gt;94.49")+COUNTIFS(R6,"&gt;94.49")+COUNTIFS(F6,"&gt;94.49")+COUNTIFS(AA6,"&gt;94.49")+COUNTIFS(AD6,"&gt;94.49")+COUNTIFS(AG6,"&gt;94.49"))&gt;=4,"Yes","No")</f>
        <v>Yes</v>
      </c>
    </row>
    <row r="7" spans="1:34" x14ac:dyDescent="0.25">
      <c r="A7" s="103"/>
      <c r="B7" s="95"/>
      <c r="C7" s="112"/>
      <c r="D7" s="17">
        <f>'Run 1'!$E6</f>
        <v>95.48</v>
      </c>
      <c r="E7" s="77"/>
      <c r="F7" s="73"/>
      <c r="G7" s="17">
        <f>'Run 2'!$E6</f>
        <v>96.15</v>
      </c>
      <c r="H7" s="77"/>
      <c r="I7" s="73"/>
      <c r="J7" s="17">
        <f>'Run 3'!$E6</f>
        <v>95.55</v>
      </c>
      <c r="K7" s="77"/>
      <c r="L7" s="73"/>
      <c r="M7" s="17">
        <f>'Run 4'!$E6</f>
        <v>94.93</v>
      </c>
      <c r="N7" s="77"/>
      <c r="O7" s="73"/>
      <c r="P7" s="17">
        <f>'Run 5'!$E6</f>
        <v>96.13</v>
      </c>
      <c r="Q7" s="77"/>
      <c r="R7" s="73"/>
      <c r="S7" s="17">
        <f>'Run 6'!$E6</f>
        <v>0</v>
      </c>
      <c r="T7" s="77"/>
      <c r="U7" s="73"/>
      <c r="V7" s="17">
        <f>'Run 7'!$E6</f>
        <v>0</v>
      </c>
      <c r="W7" s="77"/>
      <c r="X7" s="73"/>
      <c r="Y7" s="17">
        <f>'Run 8'!$E6</f>
        <v>0</v>
      </c>
      <c r="Z7" s="77"/>
      <c r="AA7" s="73"/>
      <c r="AB7" s="17">
        <f>'Run 9'!$E6</f>
        <v>0</v>
      </c>
      <c r="AC7" s="77"/>
      <c r="AD7" s="73"/>
      <c r="AE7" s="17">
        <f>'Run 10'!$E6</f>
        <v>0</v>
      </c>
      <c r="AF7" s="77"/>
      <c r="AG7" s="73"/>
      <c r="AH7" s="89"/>
    </row>
    <row r="8" spans="1:34" ht="15" customHeight="1" x14ac:dyDescent="0.25">
      <c r="A8" s="102" t="s">
        <v>12</v>
      </c>
      <c r="B8" s="94" t="s">
        <v>24</v>
      </c>
      <c r="C8" s="105">
        <v>100</v>
      </c>
      <c r="D8" s="15">
        <f>'Run 1'!$E7</f>
        <v>96.08</v>
      </c>
      <c r="E8" s="69">
        <f>AVERAGE(D8:D9)</f>
        <v>95.89</v>
      </c>
      <c r="F8" s="78">
        <f>ROUND(E8/E$6*100,1)</f>
        <v>100.5</v>
      </c>
      <c r="G8" s="15">
        <f>'Run 2'!$E7</f>
        <v>96.4</v>
      </c>
      <c r="H8" s="69">
        <f>AVERAGE(G8:G9)</f>
        <v>96.6</v>
      </c>
      <c r="I8" s="78">
        <f>ROUND(H8/H$6*100,1)</f>
        <v>100.4</v>
      </c>
      <c r="J8" s="15">
        <f>'Run 3'!$E7</f>
        <v>94.75</v>
      </c>
      <c r="K8" s="69">
        <f>AVERAGE(J8:J9)</f>
        <v>95.13</v>
      </c>
      <c r="L8" s="78">
        <f>ROUND(K8/K$6*100,1)</f>
        <v>99.6</v>
      </c>
      <c r="M8" s="15">
        <f>'Run 4'!$E7</f>
        <v>94.58</v>
      </c>
      <c r="N8" s="69">
        <f>AVERAGE(M8:M9)</f>
        <v>94.884999999999991</v>
      </c>
      <c r="O8" s="78">
        <f>ROUND(N8/N$6*100,1)</f>
        <v>100</v>
      </c>
      <c r="P8" s="15">
        <f>'Run 5'!$E7</f>
        <v>95.75</v>
      </c>
      <c r="Q8" s="69">
        <f>AVERAGE(P8:P9)</f>
        <v>96.009999999999991</v>
      </c>
      <c r="R8" s="78">
        <f>ROUND(Q8/Q$6*100,1)</f>
        <v>100.3</v>
      </c>
      <c r="S8" s="15">
        <f>'Run 6'!$E7</f>
        <v>0</v>
      </c>
      <c r="T8" s="69">
        <f>AVERAGE(S8:S9)</f>
        <v>0</v>
      </c>
      <c r="U8" s="78" t="e">
        <f>ROUND(T8/T$6*100,1)</f>
        <v>#DIV/0!</v>
      </c>
      <c r="V8" s="15">
        <f>'Run 7'!$E7</f>
        <v>0</v>
      </c>
      <c r="W8" s="69">
        <f>AVERAGE(V8:V9)</f>
        <v>0</v>
      </c>
      <c r="X8" s="78" t="e">
        <f>ROUND(W8/W$6*100,1)</f>
        <v>#DIV/0!</v>
      </c>
      <c r="Y8" s="15">
        <f>'Run 8'!$E7</f>
        <v>0</v>
      </c>
      <c r="Z8" s="69">
        <f>AVERAGE(Y8:Y9)</f>
        <v>0</v>
      </c>
      <c r="AA8" s="78" t="e">
        <f>ROUND(Z8/Z$6*100,1)</f>
        <v>#DIV/0!</v>
      </c>
      <c r="AB8" s="15">
        <f>'Run 9'!$E7</f>
        <v>0</v>
      </c>
      <c r="AC8" s="69">
        <f>AVERAGE(AB8:AB9)</f>
        <v>0</v>
      </c>
      <c r="AD8" s="78" t="e">
        <f>ROUND(AC8/AC$6*100,1)</f>
        <v>#DIV/0!</v>
      </c>
      <c r="AE8" s="15">
        <f>'Run 10'!$E7</f>
        <v>0</v>
      </c>
      <c r="AF8" s="69">
        <f>AVERAGE(AE8:AE9)</f>
        <v>0</v>
      </c>
      <c r="AG8" s="78" t="e">
        <f>ROUND(AF8/AF$6*100,1)</f>
        <v>#DIV/0!</v>
      </c>
      <c r="AH8" s="90" t="str">
        <f>IF((COUNTIFS(U8,"&gt;94.49")+COUNTIFS(I8,"&gt;94.49")+COUNTIFS(X8,"&gt;94.49")+COUNTIFS(L8,"&gt;94.49")+COUNTIFS(O8,"&gt;94.49")+COUNTIFS(R8,"&gt;94.49")+COUNTIFS(F8,"&gt;94.49")+COUNTIFS(AA8,"&gt;94.49")+COUNTIFS(AD8,"&gt;94.49")+COUNTIFS(AG8,"&gt;94.49"))&gt;=4,"Yes","No")</f>
        <v>Yes</v>
      </c>
    </row>
    <row r="9" spans="1:34" x14ac:dyDescent="0.25">
      <c r="A9" s="103"/>
      <c r="B9" s="95"/>
      <c r="C9" s="112"/>
      <c r="D9" s="17">
        <f>'Run 1'!$E8</f>
        <v>95.7</v>
      </c>
      <c r="E9" s="77"/>
      <c r="F9" s="73"/>
      <c r="G9" s="17">
        <f>'Run 2'!$E8</f>
        <v>96.8</v>
      </c>
      <c r="H9" s="77"/>
      <c r="I9" s="73"/>
      <c r="J9" s="17">
        <f>'Run 3'!$E8</f>
        <v>95.51</v>
      </c>
      <c r="K9" s="77"/>
      <c r="L9" s="73"/>
      <c r="M9" s="17">
        <f>'Run 4'!$E8</f>
        <v>95.19</v>
      </c>
      <c r="N9" s="77"/>
      <c r="O9" s="73"/>
      <c r="P9" s="17">
        <f>'Run 5'!$E8</f>
        <v>96.27</v>
      </c>
      <c r="Q9" s="77"/>
      <c r="R9" s="73"/>
      <c r="S9" s="17">
        <f>'Run 6'!$E8</f>
        <v>0</v>
      </c>
      <c r="T9" s="77"/>
      <c r="U9" s="73"/>
      <c r="V9" s="17">
        <f>'Run 7'!$E8</f>
        <v>0</v>
      </c>
      <c r="W9" s="77"/>
      <c r="X9" s="73"/>
      <c r="Y9" s="17">
        <f>'Run 8'!$E8</f>
        <v>0</v>
      </c>
      <c r="Z9" s="77"/>
      <c r="AA9" s="73"/>
      <c r="AB9" s="17">
        <f>'Run 9'!$E8</f>
        <v>0</v>
      </c>
      <c r="AC9" s="77"/>
      <c r="AD9" s="73"/>
      <c r="AE9" s="17">
        <f>'Run 10'!$E8</f>
        <v>0</v>
      </c>
      <c r="AF9" s="77"/>
      <c r="AG9" s="73"/>
      <c r="AH9" s="89"/>
    </row>
    <row r="10" spans="1:34" x14ac:dyDescent="0.25">
      <c r="A10" s="102" t="s">
        <v>30</v>
      </c>
      <c r="B10" s="100">
        <v>75</v>
      </c>
      <c r="C10" s="105">
        <v>90</v>
      </c>
      <c r="D10" s="15">
        <f>'Run 1'!$E11</f>
        <v>88.4</v>
      </c>
      <c r="E10" s="69">
        <f>AVERAGE(D10:D11)</f>
        <v>88.7</v>
      </c>
      <c r="F10" s="71">
        <f>ROUND(E10/E$6*100,1)</f>
        <v>92.9</v>
      </c>
      <c r="G10" s="15">
        <f>'Run 2'!$E11</f>
        <v>87.97</v>
      </c>
      <c r="H10" s="69">
        <f>AVERAGE(G10:G11)</f>
        <v>88.465000000000003</v>
      </c>
      <c r="I10" s="71">
        <f>ROUND(H10/H$6*100,1)</f>
        <v>91.9</v>
      </c>
      <c r="J10" s="15">
        <f>'Run 3'!$E11</f>
        <v>86.25</v>
      </c>
      <c r="K10" s="69">
        <f>AVERAGE(J10:J11)</f>
        <v>86.555000000000007</v>
      </c>
      <c r="L10" s="71">
        <f>ROUND(K10/K$6*100,1)</f>
        <v>90.6</v>
      </c>
      <c r="M10" s="15">
        <f>'Run 4'!$E11</f>
        <v>86</v>
      </c>
      <c r="N10" s="69">
        <f>AVERAGE(M10:M11)</f>
        <v>85.204999999999998</v>
      </c>
      <c r="O10" s="71">
        <f>ROUND(N10/N$6*100,1)</f>
        <v>89.8</v>
      </c>
      <c r="P10" s="15">
        <f>'Run 5'!$E11</f>
        <v>88.15</v>
      </c>
      <c r="Q10" s="69">
        <f>AVERAGE(P10:P11)</f>
        <v>87.28</v>
      </c>
      <c r="R10" s="71">
        <f>ROUND(Q10/Q$6*100,1)</f>
        <v>91.1</v>
      </c>
      <c r="S10" s="15">
        <f>'Run 6'!$E11</f>
        <v>0</v>
      </c>
      <c r="T10" s="69">
        <f>AVERAGE(S10:S11)</f>
        <v>0</v>
      </c>
      <c r="U10" s="71" t="e">
        <f>ROUND(T10/T$6*100,1)</f>
        <v>#DIV/0!</v>
      </c>
      <c r="V10" s="15">
        <f>'Run 7'!$E11</f>
        <v>0</v>
      </c>
      <c r="W10" s="69">
        <f>AVERAGE(V10:V11)</f>
        <v>0</v>
      </c>
      <c r="X10" s="71" t="e">
        <f>ROUND(W10/W$6*100,1)</f>
        <v>#DIV/0!</v>
      </c>
      <c r="Y10" s="15">
        <f>'Run 8'!$E11</f>
        <v>0</v>
      </c>
      <c r="Z10" s="69">
        <f>AVERAGE(Y10:Y11)</f>
        <v>0</v>
      </c>
      <c r="AA10" s="71" t="e">
        <f>ROUND(Z10/Z$6*100,1)</f>
        <v>#DIV/0!</v>
      </c>
      <c r="AB10" s="15">
        <f>'Run 9'!$E11</f>
        <v>0</v>
      </c>
      <c r="AC10" s="69">
        <f>AVERAGE(AB10:AB11)</f>
        <v>0</v>
      </c>
      <c r="AD10" s="71" t="e">
        <f>ROUND(AC10/AC$6*100,1)</f>
        <v>#DIV/0!</v>
      </c>
      <c r="AE10" s="15">
        <f>'Run 10'!$E11</f>
        <v>0</v>
      </c>
      <c r="AF10" s="69">
        <f>AVERAGE(AE10:AE11)</f>
        <v>0</v>
      </c>
      <c r="AG10" s="71" t="e">
        <f>ROUND(AF10/AF$6*100,1)</f>
        <v>#DIV/0!</v>
      </c>
      <c r="AH10" s="81" t="str">
        <f>IF((COUNTIFS(U10,"&gt;84.49")+COUNTIFS(I10,"&gt;84.49")+COUNTIFS(L10,"&gt;84.49")+COUNTIFS(X10,"&gt;84.49")+COUNTIFS(O10,"&gt;84.49")+COUNTIFS(R10,"&gt;84.49")+COUNTIFS(F10,"&gt;84.49")+COUNTIFS(AA10,"&gt;84.49")+COUNTIFS(AD10,"&gt;84.49")+COUNTIFS(AG10,"&gt;84.49"))&gt;=4,"Yes","No")</f>
        <v>Yes</v>
      </c>
    </row>
    <row r="11" spans="1:34" ht="15.75" thickBot="1" x14ac:dyDescent="0.3">
      <c r="A11" s="104"/>
      <c r="B11" s="101"/>
      <c r="C11" s="106"/>
      <c r="D11" s="46">
        <f>'Run 1'!$E12</f>
        <v>89</v>
      </c>
      <c r="E11" s="70"/>
      <c r="F11" s="72"/>
      <c r="G11" s="46">
        <f>'Run 2'!$E12</f>
        <v>88.96</v>
      </c>
      <c r="H11" s="70"/>
      <c r="I11" s="72"/>
      <c r="J11" s="46">
        <f>'Run 3'!$E12</f>
        <v>86.86</v>
      </c>
      <c r="K11" s="70"/>
      <c r="L11" s="72"/>
      <c r="M11" s="46">
        <f>'Run 4'!$E12</f>
        <v>84.41</v>
      </c>
      <c r="N11" s="70"/>
      <c r="O11" s="72"/>
      <c r="P11" s="46">
        <f>'Run 5'!$E12</f>
        <v>86.41</v>
      </c>
      <c r="Q11" s="70"/>
      <c r="R11" s="72"/>
      <c r="S11" s="46">
        <f>'Run 6'!$E12</f>
        <v>0</v>
      </c>
      <c r="T11" s="70"/>
      <c r="U11" s="72"/>
      <c r="V11" s="46">
        <f>'Run 7'!$E12</f>
        <v>0</v>
      </c>
      <c r="W11" s="70"/>
      <c r="X11" s="72"/>
      <c r="Y11" s="46">
        <f>'Run 8'!$E12</f>
        <v>0</v>
      </c>
      <c r="Z11" s="70"/>
      <c r="AA11" s="72"/>
      <c r="AB11" s="46">
        <f>'Run 9'!$E12</f>
        <v>0</v>
      </c>
      <c r="AC11" s="70"/>
      <c r="AD11" s="72"/>
      <c r="AE11" s="46">
        <f>'Run 10'!$E12</f>
        <v>0</v>
      </c>
      <c r="AF11" s="70"/>
      <c r="AG11" s="72"/>
      <c r="AH11" s="82"/>
    </row>
    <row r="12" spans="1:34" ht="15.75" thickTop="1" x14ac:dyDescent="0.25">
      <c r="A12" s="121" t="s">
        <v>51</v>
      </c>
      <c r="B12" s="123">
        <v>500</v>
      </c>
      <c r="C12" s="105">
        <v>100</v>
      </c>
      <c r="D12" s="15">
        <f>'Run 1'!$E13</f>
        <v>86.06</v>
      </c>
      <c r="E12" s="69">
        <f>AVERAGE(D12:D13)</f>
        <v>86.789999999999992</v>
      </c>
      <c r="F12" s="71">
        <f>ROUND(E12/E$6*100,1)</f>
        <v>90.9</v>
      </c>
      <c r="G12" s="15">
        <f>'Run 2'!$E13</f>
        <v>87.22</v>
      </c>
      <c r="H12" s="69">
        <f>AVERAGE(G12:G13)</f>
        <v>87.62</v>
      </c>
      <c r="I12" s="71">
        <f>ROUND(H12/H$6*100,1)</f>
        <v>91.1</v>
      </c>
      <c r="J12" s="15">
        <f>'Run 3'!$E13</f>
        <v>89.47</v>
      </c>
      <c r="K12" s="69">
        <f>AVERAGE(J12:J13)</f>
        <v>88.805000000000007</v>
      </c>
      <c r="L12" s="71">
        <f>ROUND(K12/K$6*100,1)</f>
        <v>92.9</v>
      </c>
      <c r="M12" s="15">
        <f>'Run 4'!$E13</f>
        <v>90.48</v>
      </c>
      <c r="N12" s="69">
        <f>AVERAGE(M12:M13)</f>
        <v>90.675000000000011</v>
      </c>
      <c r="O12" s="71">
        <f>ROUND(N12/N$6*100,1)</f>
        <v>95.6</v>
      </c>
      <c r="P12" s="15">
        <f>'Run 5'!$E13</f>
        <v>92.21</v>
      </c>
      <c r="Q12" s="69">
        <f>AVERAGE(P12:P13)</f>
        <v>92.664999999999992</v>
      </c>
      <c r="R12" s="71">
        <f>ROUND(Q12/Q$6*100,1)</f>
        <v>96.8</v>
      </c>
      <c r="S12" s="15">
        <f>'Run 6'!$E13</f>
        <v>0</v>
      </c>
      <c r="T12" s="69">
        <f>AVERAGE(S12:S13)</f>
        <v>0</v>
      </c>
      <c r="U12" s="71" t="e">
        <f>ROUND(T12/T$6*100,1)</f>
        <v>#DIV/0!</v>
      </c>
      <c r="V12" s="15">
        <f>'Run 7'!$E13</f>
        <v>0</v>
      </c>
      <c r="W12" s="69">
        <f>AVERAGE(V12:V13)</f>
        <v>0</v>
      </c>
      <c r="X12" s="71" t="e">
        <f>ROUND(W12/W$6*100,1)</f>
        <v>#DIV/0!</v>
      </c>
      <c r="Y12" s="15">
        <f>'Run 8'!$E13</f>
        <v>0</v>
      </c>
      <c r="Z12" s="69">
        <f>AVERAGE(Y12:Y13)</f>
        <v>0</v>
      </c>
      <c r="AA12" s="71" t="e">
        <f>ROUND(Z12/Z$6*100,1)</f>
        <v>#DIV/0!</v>
      </c>
      <c r="AB12" s="15">
        <f>'Run 9'!$E13</f>
        <v>0</v>
      </c>
      <c r="AC12" s="69">
        <f>AVERAGE(AB12:AB13)</f>
        <v>0</v>
      </c>
      <c r="AD12" s="71" t="e">
        <f>ROUND(AC12/AC$6*100,1)</f>
        <v>#DIV/0!</v>
      </c>
      <c r="AE12" s="15">
        <f>'Run 10'!$E13</f>
        <v>0</v>
      </c>
      <c r="AF12" s="69">
        <f>AVERAGE(AE12:AE13)</f>
        <v>0</v>
      </c>
      <c r="AG12" s="71" t="e">
        <f>ROUND(AF12/AF$6*100,1)</f>
        <v>#DIV/0!</v>
      </c>
      <c r="AH12" s="90" t="str">
        <f>IF(B12=500,IF((COUNTIFS(U12,"&gt;84.49")+COUNTIFS(I12,"&gt;84.49")+COUNTIFS(X12,"&gt;84.49")+COUNTIFS(L12,"&gt;84.49")+COUNTIFS(O12,"&gt;84.49")+COUNTIFS(R12,"&gt;84.49")+COUNTIFS(F12,"&gt;84.49")+COUNTIFS(AA12,"&gt;84.49")+COUNTIFS(AD12,"&gt;84.49")+COUNTIFS(AG12,"&gt;84.49"))&gt;=4,"Yes","No"),(IF(C12=90,IF((COUNTIFS(U12,"&gt;84.49",U12,"&lt;95.4")+COUNTIFS(X12,"&gt;84.49",X12,"&lt;95.4")+COUNTIFS(I12,"&gt;84.49",I12,"&lt;95.4")+COUNTIFS(L12,"&gt;84.49",L12,"&lt;95.4")+COUNTIFS(O12,"&gt;84.49",O12,"&lt;95.4")+COUNTIFS(R12,"&gt;84.49",R12,"&lt;95.4")+COUNTIFS(F12,"&gt;84.49",F12,"&lt;95.4")+COUNTIFS(AA12,"&gt;84.49",AA12,"&lt;95.4")+COUNTIFS(AD12,"&gt;84.49",AD12,"&lt;95.4")+COUNTIFS(AG12,"&gt;84.49",AG12,"&lt;95.4"))&gt;=4,"Yes","No"),IF((COUNTIF(U12,"&gt;95.49")+COUNTIF(X12,"&gt;95.49")+COUNTIF(I12,"&gt;95.49")+COUNTIF(L12,"&gt;95.49")+COUNTIF(O12,"&gt;95.49")+COUNTIF(R12,"&gt;95.49")+COUNTIF(F12,"&gt;95.49")+COUNTIF(AA12,"&gt;95.49")+COUNTIF(AD12,"&gt;95.49")+COUNTIF(AG12,"&gt;95.49"))&gt;=4,"Yes","No"))))</f>
        <v>Yes</v>
      </c>
    </row>
    <row r="13" spans="1:34" x14ac:dyDescent="0.25">
      <c r="A13" s="122"/>
      <c r="B13" s="124"/>
      <c r="C13" s="112"/>
      <c r="D13" s="17">
        <f>'Run 1'!$E14</f>
        <v>87.52</v>
      </c>
      <c r="E13" s="77"/>
      <c r="F13" s="73"/>
      <c r="G13" s="17">
        <f>'Run 2'!$E14</f>
        <v>88.02</v>
      </c>
      <c r="H13" s="77"/>
      <c r="I13" s="73"/>
      <c r="J13" s="17">
        <f>'Run 3'!$E14</f>
        <v>88.14</v>
      </c>
      <c r="K13" s="77"/>
      <c r="L13" s="73"/>
      <c r="M13" s="17">
        <f>'Run 4'!$E14</f>
        <v>90.87</v>
      </c>
      <c r="N13" s="77"/>
      <c r="O13" s="73"/>
      <c r="P13" s="17">
        <f>'Run 5'!$E14</f>
        <v>93.12</v>
      </c>
      <c r="Q13" s="77"/>
      <c r="R13" s="73"/>
      <c r="S13" s="17">
        <f>'Run 6'!$E14</f>
        <v>0</v>
      </c>
      <c r="T13" s="77"/>
      <c r="U13" s="73"/>
      <c r="V13" s="17">
        <f>'Run 7'!$E14</f>
        <v>0</v>
      </c>
      <c r="W13" s="77"/>
      <c r="X13" s="73"/>
      <c r="Y13" s="17">
        <f>'Run 8'!$E14</f>
        <v>0</v>
      </c>
      <c r="Z13" s="77"/>
      <c r="AA13" s="73"/>
      <c r="AB13" s="17">
        <f>'Run 9'!$E14</f>
        <v>0</v>
      </c>
      <c r="AC13" s="77"/>
      <c r="AD13" s="73"/>
      <c r="AE13" s="17">
        <f>'Run 10'!$E14</f>
        <v>0</v>
      </c>
      <c r="AF13" s="77"/>
      <c r="AG13" s="73"/>
      <c r="AH13" s="89"/>
    </row>
    <row r="14" spans="1:34" x14ac:dyDescent="0.25">
      <c r="A14" s="121" t="s">
        <v>50</v>
      </c>
      <c r="B14" s="123">
        <v>500</v>
      </c>
      <c r="C14" s="105">
        <v>100</v>
      </c>
      <c r="D14" s="15">
        <f>'Run 1'!$E15</f>
        <v>95.97</v>
      </c>
      <c r="E14" s="69">
        <f>AVERAGE(D14:D15)</f>
        <v>95.965000000000003</v>
      </c>
      <c r="F14" s="71">
        <f>ROUND(E14/E$6*100,1)</f>
        <v>100.5</v>
      </c>
      <c r="G14" s="15">
        <f>'Run 2'!$E15</f>
        <v>96.54</v>
      </c>
      <c r="H14" s="69">
        <f>AVERAGE(G14:G15)</f>
        <v>96.66</v>
      </c>
      <c r="I14" s="71">
        <f>ROUND(H14/H$6*100,1)</f>
        <v>100.5</v>
      </c>
      <c r="J14" s="15">
        <f>'Run 3'!$E15</f>
        <v>95.1</v>
      </c>
      <c r="K14" s="69">
        <f>AVERAGE(J14:J15)</f>
        <v>95.174999999999997</v>
      </c>
      <c r="L14" s="71">
        <f>ROUND(K14/K$6*100,1)</f>
        <v>99.6</v>
      </c>
      <c r="M14" s="15">
        <f>'Run 4'!$E15</f>
        <v>95.1</v>
      </c>
      <c r="N14" s="69">
        <f>AVERAGE(M14:M15)</f>
        <v>95.504999999999995</v>
      </c>
      <c r="O14" s="71">
        <f>ROUND(N14/N$6*100,1)</f>
        <v>100.7</v>
      </c>
      <c r="P14" s="15">
        <f>'Run 5'!$E15</f>
        <v>95.19</v>
      </c>
      <c r="Q14" s="69">
        <f>AVERAGE(P14:P15)</f>
        <v>95.27</v>
      </c>
      <c r="R14" s="71">
        <f>ROUND(Q14/Q$6*100,1)</f>
        <v>99.5</v>
      </c>
      <c r="S14" s="15">
        <f>'Run 6'!$E15</f>
        <v>0</v>
      </c>
      <c r="T14" s="69">
        <f>AVERAGE(S14:S15)</f>
        <v>0</v>
      </c>
      <c r="U14" s="71" t="e">
        <f>ROUND(T14/T$6*100,1)</f>
        <v>#DIV/0!</v>
      </c>
      <c r="V14" s="15">
        <f>'Run 7'!$E15</f>
        <v>0</v>
      </c>
      <c r="W14" s="69">
        <f>AVERAGE(V14:V15)</f>
        <v>0</v>
      </c>
      <c r="X14" s="71" t="e">
        <f>ROUND(W14/W$6*100,1)</f>
        <v>#DIV/0!</v>
      </c>
      <c r="Y14" s="15">
        <f>'Run 8'!$E15</f>
        <v>0</v>
      </c>
      <c r="Z14" s="69">
        <f>AVERAGE(Y14:Y15)</f>
        <v>0</v>
      </c>
      <c r="AA14" s="71" t="e">
        <f>ROUND(Z14/Z$6*100,1)</f>
        <v>#DIV/0!</v>
      </c>
      <c r="AB14" s="15">
        <f>'Run 9'!$E15</f>
        <v>0</v>
      </c>
      <c r="AC14" s="69">
        <f>AVERAGE(AB14:AB15)</f>
        <v>0</v>
      </c>
      <c r="AD14" s="71" t="e">
        <f>ROUND(AC14/AC$6*100,1)</f>
        <v>#DIV/0!</v>
      </c>
      <c r="AE14" s="15">
        <f>'Run 10'!$E15</f>
        <v>0</v>
      </c>
      <c r="AF14" s="69">
        <f>AVERAGE(AE14:AE15)</f>
        <v>0</v>
      </c>
      <c r="AG14" s="71" t="e">
        <f>ROUND(AF14/AF$6*100,1)</f>
        <v>#DIV/0!</v>
      </c>
      <c r="AH14" s="90" t="str">
        <f>IF(B14=500,IF((COUNTIFS(U14,"&gt;84.49")+COUNTIFS(I14,"&gt;84.49")+COUNTIFS(X14,"&gt;84.49")+COUNTIFS(L14,"&gt;84.49")+COUNTIFS(O14,"&gt;84.49")+COUNTIFS(R14,"&gt;84.49")+COUNTIFS(F14,"&gt;84.49")+COUNTIFS(AA14,"&gt;84.49")+COUNTIFS(AD14,"&gt;84.49")+COUNTIFS(AG14,"&gt;84.49"))&gt;=4,"Yes","No"),(IF(C14=90,IF((COUNTIFS(U14,"&gt;84.49",U14,"&lt;95.4")+COUNTIFS(X14,"&gt;84.49",X14,"&lt;95.4")+COUNTIFS(I14,"&gt;84.49",I14,"&lt;95.4")+COUNTIFS(L14,"&gt;84.49",L14,"&lt;95.4")+COUNTIFS(O14,"&gt;84.49",O14,"&lt;95.4")+COUNTIFS(R14,"&gt;84.49",R14,"&lt;95.4")+COUNTIFS(F14,"&gt;84.49",F14,"&lt;95.4")+COUNTIFS(AA14,"&gt;84.49",AA14,"&lt;95.4")+COUNTIFS(AD14,"&gt;84.49",AD14,"&lt;95.4")+COUNTIFS(AG14,"&gt;84.49",AG14,"&lt;95.4"))&gt;=4,"Yes","No"),IF((COUNTIF(U14,"&gt;95.49")+COUNTIF(X14,"&gt;95.49")+COUNTIF(I14,"&gt;95.49")+COUNTIF(L14,"&gt;95.49")+COUNTIF(O14,"&gt;95.49")+COUNTIF(R14,"&gt;95.49")+COUNTIF(F14,"&gt;95.49")+COUNTIF(AA14,"&gt;95.49")+COUNTIF(AD14,"&gt;95.49")+COUNTIF(AG14,"&gt;95.49"))&gt;=4,"Yes","No"))))</f>
        <v>Yes</v>
      </c>
    </row>
    <row r="15" spans="1:34" ht="15.75" thickBot="1" x14ac:dyDescent="0.3">
      <c r="A15" s="125"/>
      <c r="B15" s="126"/>
      <c r="C15" s="127"/>
      <c r="D15" s="63">
        <f>'Run 1'!$E16</f>
        <v>95.96</v>
      </c>
      <c r="E15" s="119"/>
      <c r="F15" s="113"/>
      <c r="G15" s="63">
        <f>'Run 2'!$E16</f>
        <v>96.78</v>
      </c>
      <c r="H15" s="119"/>
      <c r="I15" s="113"/>
      <c r="J15" s="63">
        <f>'Run 3'!$E16</f>
        <v>95.25</v>
      </c>
      <c r="K15" s="119"/>
      <c r="L15" s="113"/>
      <c r="M15" s="63">
        <f>'Run 4'!$E16</f>
        <v>95.91</v>
      </c>
      <c r="N15" s="119"/>
      <c r="O15" s="113"/>
      <c r="P15" s="63">
        <f>'Run 5'!$E16</f>
        <v>95.35</v>
      </c>
      <c r="Q15" s="119"/>
      <c r="R15" s="113"/>
      <c r="S15" s="63">
        <f>'Run 6'!$E16</f>
        <v>0</v>
      </c>
      <c r="T15" s="119"/>
      <c r="U15" s="113"/>
      <c r="V15" s="63">
        <f>'Run 7'!$E16</f>
        <v>0</v>
      </c>
      <c r="W15" s="119"/>
      <c r="X15" s="113"/>
      <c r="Y15" s="63">
        <f>'Run 8'!$E16</f>
        <v>0</v>
      </c>
      <c r="Z15" s="119"/>
      <c r="AA15" s="113"/>
      <c r="AB15" s="63">
        <f>'Run 9'!$E16</f>
        <v>0</v>
      </c>
      <c r="AC15" s="119"/>
      <c r="AD15" s="113"/>
      <c r="AE15" s="63">
        <f>'Run 10'!$E16</f>
        <v>0</v>
      </c>
      <c r="AF15" s="119"/>
      <c r="AG15" s="113"/>
      <c r="AH15" s="120"/>
    </row>
    <row r="16" spans="1:34" x14ac:dyDescent="0.25">
      <c r="B16" s="34"/>
    </row>
    <row r="17" spans="5:12" x14ac:dyDescent="0.25">
      <c r="E17" s="65"/>
    </row>
    <row r="18" spans="5:12" x14ac:dyDescent="0.25">
      <c r="E18" s="65"/>
    </row>
    <row r="19" spans="5:12" x14ac:dyDescent="0.25">
      <c r="E19" s="65"/>
    </row>
    <row r="20" spans="5:12" x14ac:dyDescent="0.25">
      <c r="E20" s="65"/>
    </row>
    <row r="21" spans="5:12" ht="31.5" customHeight="1" x14ac:dyDescent="0.25">
      <c r="E21" s="1"/>
      <c r="G21" s="61"/>
      <c r="I21" s="62"/>
      <c r="L21" s="62"/>
    </row>
    <row r="22" spans="5:12" ht="15.75" customHeight="1" x14ac:dyDescent="0.25">
      <c r="E22" s="1"/>
      <c r="G22" s="61"/>
      <c r="I22" s="62"/>
      <c r="L22" s="62"/>
    </row>
    <row r="23" spans="5:12" ht="31.5" customHeight="1" x14ac:dyDescent="0.25">
      <c r="E23" s="1"/>
      <c r="G23" s="61"/>
      <c r="I23" s="62"/>
      <c r="L23" s="62"/>
    </row>
    <row r="24" spans="5:12" ht="15.75" customHeight="1" x14ac:dyDescent="0.25">
      <c r="E24" s="65"/>
      <c r="G24" s="61"/>
      <c r="I24" s="62"/>
    </row>
    <row r="25" spans="5:12" ht="31.5" customHeight="1" x14ac:dyDescent="0.25">
      <c r="E25" s="65"/>
      <c r="G25" s="61"/>
      <c r="I25" s="62"/>
    </row>
    <row r="26" spans="5:12" ht="15.75" customHeight="1" x14ac:dyDescent="0.25">
      <c r="E26" s="65"/>
      <c r="G26" s="61"/>
      <c r="I26" s="62"/>
    </row>
    <row r="27" spans="5:12" ht="31.5" customHeight="1" x14ac:dyDescent="0.25">
      <c r="E27" s="65"/>
      <c r="G27" s="61"/>
      <c r="I27" s="62"/>
    </row>
    <row r="28" spans="5:12" ht="15.75" customHeight="1" x14ac:dyDescent="0.25">
      <c r="E28" s="1"/>
      <c r="G28" s="61"/>
      <c r="I28" s="62"/>
    </row>
    <row r="29" spans="5:12" ht="31.5" customHeight="1" x14ac:dyDescent="0.25">
      <c r="E29" s="1"/>
      <c r="G29" s="61"/>
      <c r="I29" s="62"/>
    </row>
    <row r="30" spans="5:12" ht="15.75" customHeight="1" x14ac:dyDescent="0.25">
      <c r="E30" s="65"/>
      <c r="G30" s="61"/>
      <c r="I30" s="62"/>
    </row>
    <row r="31" spans="5:12" ht="31.5" customHeight="1" x14ac:dyDescent="0.25">
      <c r="E31" s="65"/>
      <c r="G31" s="61"/>
      <c r="I31" s="62"/>
    </row>
    <row r="32" spans="5:12" ht="15.75" customHeight="1" x14ac:dyDescent="0.25">
      <c r="E32" s="1"/>
      <c r="G32" s="61"/>
      <c r="I32" s="62"/>
    </row>
    <row r="33" spans="5:7" ht="31.5" customHeight="1" x14ac:dyDescent="0.25">
      <c r="E33" s="1"/>
      <c r="G33" s="61"/>
    </row>
    <row r="34" spans="5:7" ht="15.75" customHeight="1" x14ac:dyDescent="0.25">
      <c r="E34" s="1"/>
      <c r="G34" s="61"/>
    </row>
    <row r="35" spans="5:7" ht="31.5" customHeight="1" x14ac:dyDescent="0.25">
      <c r="E35" s="1"/>
      <c r="G35" s="61"/>
    </row>
    <row r="36" spans="5:7" ht="15.75" customHeight="1" x14ac:dyDescent="0.25">
      <c r="E36" s="1"/>
      <c r="G36" s="61"/>
    </row>
    <row r="37" spans="5:7" ht="31.5" customHeight="1" x14ac:dyDescent="0.25">
      <c r="E37" s="1"/>
      <c r="G37" s="61"/>
    </row>
    <row r="38" spans="5:7" ht="15.75" customHeight="1" x14ac:dyDescent="0.25">
      <c r="E38" s="65"/>
      <c r="G38" s="61"/>
    </row>
    <row r="39" spans="5:7" ht="31.5" customHeight="1" x14ac:dyDescent="0.25">
      <c r="E39" s="65"/>
    </row>
    <row r="40" spans="5:7" ht="15.75" customHeight="1" x14ac:dyDescent="0.25">
      <c r="E40" s="1"/>
    </row>
    <row r="41" spans="5:7" ht="31.5" customHeight="1" x14ac:dyDescent="0.25">
      <c r="E41" s="1"/>
    </row>
    <row r="42" spans="5:7" ht="15.75" customHeight="1" x14ac:dyDescent="0.25">
      <c r="E42" s="65"/>
    </row>
    <row r="43" spans="5:7" ht="31.5" customHeight="1" x14ac:dyDescent="0.25">
      <c r="E43" s="65"/>
    </row>
    <row r="44" spans="5:7" ht="15.75" customHeight="1" x14ac:dyDescent="0.25"/>
    <row r="45" spans="5:7" ht="31.5" customHeight="1" x14ac:dyDescent="0.25"/>
    <row r="46" spans="5:7" ht="15.75" customHeight="1" x14ac:dyDescent="0.25"/>
    <row r="47" spans="5:7" ht="31.5" customHeight="1" x14ac:dyDescent="0.25"/>
    <row r="48" spans="5:7" ht="15.75" customHeight="1" x14ac:dyDescent="0.25"/>
    <row r="49" ht="31.5" customHeight="1" x14ac:dyDescent="0.25"/>
    <row r="50" ht="15.75" customHeight="1" x14ac:dyDescent="0.25"/>
    <row r="51" ht="31.5" customHeight="1" x14ac:dyDescent="0.25"/>
  </sheetData>
  <sortState xmlns:xlrd2="http://schemas.microsoft.com/office/spreadsheetml/2017/richdata2" ref="K21:L39">
    <sortCondition ref="K21:K39"/>
  </sortState>
  <mergeCells count="174">
    <mergeCell ref="H12:H13"/>
    <mergeCell ref="O8:O9"/>
    <mergeCell ref="L6:L7"/>
    <mergeCell ref="K4:K5"/>
    <mergeCell ref="H14:H15"/>
    <mergeCell ref="H10:H11"/>
    <mergeCell ref="I12:I13"/>
    <mergeCell ref="I10:I11"/>
    <mergeCell ref="W12:W13"/>
    <mergeCell ref="X12:X13"/>
    <mergeCell ref="W14:W15"/>
    <mergeCell ref="X14:X15"/>
    <mergeCell ref="O12:O13"/>
    <mergeCell ref="N14:N15"/>
    <mergeCell ref="O14:O15"/>
    <mergeCell ref="L10:L11"/>
    <mergeCell ref="K12:K13"/>
    <mergeCell ref="K10:K11"/>
    <mergeCell ref="K14:K15"/>
    <mergeCell ref="R12:R13"/>
    <mergeCell ref="Q12:Q13"/>
    <mergeCell ref="Q14:Q15"/>
    <mergeCell ref="R14:R15"/>
    <mergeCell ref="N10:N11"/>
    <mergeCell ref="U10:U11"/>
    <mergeCell ref="T10:T11"/>
    <mergeCell ref="W10:W11"/>
    <mergeCell ref="X10:X11"/>
    <mergeCell ref="AA14:AA15"/>
    <mergeCell ref="AC14:AC15"/>
    <mergeCell ref="AD14:AD15"/>
    <mergeCell ref="AF14:AF15"/>
    <mergeCell ref="AG14:AG15"/>
    <mergeCell ref="AH14:AH15"/>
    <mergeCell ref="A12:A13"/>
    <mergeCell ref="B12:B13"/>
    <mergeCell ref="C12:C13"/>
    <mergeCell ref="L12:L13"/>
    <mergeCell ref="N12:N13"/>
    <mergeCell ref="T12:T13"/>
    <mergeCell ref="E12:E13"/>
    <mergeCell ref="F12:F13"/>
    <mergeCell ref="Z12:Z13"/>
    <mergeCell ref="T14:T15"/>
    <mergeCell ref="U14:U15"/>
    <mergeCell ref="E14:E15"/>
    <mergeCell ref="F14:F15"/>
    <mergeCell ref="Z14:Z15"/>
    <mergeCell ref="A14:A15"/>
    <mergeCell ref="B14:B15"/>
    <mergeCell ref="C14:C15"/>
    <mergeCell ref="U12:U13"/>
    <mergeCell ref="E17:E18"/>
    <mergeCell ref="AD12:AD13"/>
    <mergeCell ref="B10:B11"/>
    <mergeCell ref="A8:A9"/>
    <mergeCell ref="A10:A11"/>
    <mergeCell ref="C10:C11"/>
    <mergeCell ref="C1:C3"/>
    <mergeCell ref="C4:C5"/>
    <mergeCell ref="C6:C7"/>
    <mergeCell ref="C8:C9"/>
    <mergeCell ref="L8:L9"/>
    <mergeCell ref="L14:L15"/>
    <mergeCell ref="I14:I15"/>
    <mergeCell ref="H4:H5"/>
    <mergeCell ref="L4:L5"/>
    <mergeCell ref="I4:I5"/>
    <mergeCell ref="I6:I7"/>
    <mergeCell ref="I8:I9"/>
    <mergeCell ref="H6:H7"/>
    <mergeCell ref="A1:A3"/>
    <mergeCell ref="A4:A7"/>
    <mergeCell ref="B8:B9"/>
    <mergeCell ref="J1:L1"/>
    <mergeCell ref="K6:K7"/>
    <mergeCell ref="K8:K9"/>
    <mergeCell ref="D1:F1"/>
    <mergeCell ref="G1:I1"/>
    <mergeCell ref="H8:H9"/>
    <mergeCell ref="B1:B3"/>
    <mergeCell ref="B6:B7"/>
    <mergeCell ref="B4:B5"/>
    <mergeCell ref="R10:R11"/>
    <mergeCell ref="Q10:Q11"/>
    <mergeCell ref="O10:O11"/>
    <mergeCell ref="Y1:AA1"/>
    <mergeCell ref="Z4:Z5"/>
    <mergeCell ref="AA4:AA5"/>
    <mergeCell ref="Z6:Z7"/>
    <mergeCell ref="AA6:AA7"/>
    <mergeCell ref="V1:X1"/>
    <mergeCell ref="M1:O1"/>
    <mergeCell ref="P1:R1"/>
    <mergeCell ref="S1:U1"/>
    <mergeCell ref="N4:N5"/>
    <mergeCell ref="O4:O5"/>
    <mergeCell ref="S2:U2"/>
    <mergeCell ref="W4:W5"/>
    <mergeCell ref="X4:X5"/>
    <mergeCell ref="W6:W7"/>
    <mergeCell ref="X6:X7"/>
    <mergeCell ref="W8:W9"/>
    <mergeCell ref="X8:X9"/>
    <mergeCell ref="R8:R9"/>
    <mergeCell ref="Q8:Q9"/>
    <mergeCell ref="AB2:AD2"/>
    <mergeCell ref="Y2:AA2"/>
    <mergeCell ref="N6:N7"/>
    <mergeCell ref="O6:O7"/>
    <mergeCell ref="Q6:Q7"/>
    <mergeCell ref="T4:T5"/>
    <mergeCell ref="U4:U5"/>
    <mergeCell ref="T6:T7"/>
    <mergeCell ref="U6:U7"/>
    <mergeCell ref="F4:F5"/>
    <mergeCell ref="F6:F7"/>
    <mergeCell ref="T8:T9"/>
    <mergeCell ref="U8:U9"/>
    <mergeCell ref="R6:R7"/>
    <mergeCell ref="N8:N9"/>
    <mergeCell ref="V2:X2"/>
    <mergeCell ref="R4:R5"/>
    <mergeCell ref="Q4:Q5"/>
    <mergeCell ref="AH1:AH3"/>
    <mergeCell ref="AH4:AH5"/>
    <mergeCell ref="AH6:AH7"/>
    <mergeCell ref="AH8:AH9"/>
    <mergeCell ref="AH12:AH13"/>
    <mergeCell ref="F8:F9"/>
    <mergeCell ref="Z10:Z11"/>
    <mergeCell ref="AA10:AA11"/>
    <mergeCell ref="Z8:Z9"/>
    <mergeCell ref="AA8:AA9"/>
    <mergeCell ref="AE1:AG1"/>
    <mergeCell ref="AG4:AG5"/>
    <mergeCell ref="AF4:AF5"/>
    <mergeCell ref="AG8:AG9"/>
    <mergeCell ref="AF8:AF9"/>
    <mergeCell ref="AG6:AG7"/>
    <mergeCell ref="AF6:AF7"/>
    <mergeCell ref="AB1:AD1"/>
    <mergeCell ref="AC4:AC5"/>
    <mergeCell ref="AH10:AH11"/>
    <mergeCell ref="AF10:AF11"/>
    <mergeCell ref="AG10:AG11"/>
    <mergeCell ref="AC10:AC11"/>
    <mergeCell ref="AD10:AD11"/>
    <mergeCell ref="AF12:AF13"/>
    <mergeCell ref="AG12:AG13"/>
    <mergeCell ref="AC12:AC13"/>
    <mergeCell ref="E42:E43"/>
    <mergeCell ref="AE2:AG2"/>
    <mergeCell ref="E38:E39"/>
    <mergeCell ref="E30:E31"/>
    <mergeCell ref="E26:E27"/>
    <mergeCell ref="E24:E25"/>
    <mergeCell ref="E19:E20"/>
    <mergeCell ref="D2:F2"/>
    <mergeCell ref="G2:I2"/>
    <mergeCell ref="J2:L2"/>
    <mergeCell ref="M2:O2"/>
    <mergeCell ref="P2:R2"/>
    <mergeCell ref="E10:E11"/>
    <mergeCell ref="F10:F11"/>
    <mergeCell ref="AA12:AA13"/>
    <mergeCell ref="AD4:AD5"/>
    <mergeCell ref="AC6:AC7"/>
    <mergeCell ref="AD6:AD7"/>
    <mergeCell ref="AC8:AC9"/>
    <mergeCell ref="AD8:AD9"/>
    <mergeCell ref="E4:E5"/>
    <mergeCell ref="E6:E7"/>
    <mergeCell ref="E8:E9"/>
  </mergeCells>
  <phoneticPr fontId="7" type="noConversion"/>
  <conditionalFormatting sqref="A10:A15">
    <cfRule type="expression" dxfId="130" priority="71">
      <formula>$AH10="no"</formula>
    </cfRule>
  </conditionalFormatting>
  <conditionalFormatting sqref="D4:AG15">
    <cfRule type="expression" dxfId="129" priority="20" stopIfTrue="1">
      <formula>D4=0</formula>
    </cfRule>
    <cfRule type="containsErrors" dxfId="128" priority="69" stopIfTrue="1">
      <formula>ISERROR(D4)</formula>
    </cfRule>
  </conditionalFormatting>
  <conditionalFormatting sqref="F4:F15 I4:I15 L4:L15 O4:O15 R4:R15 U4:U15 AA4:AA15 AD4:AD15 AG4:AG15 X4:X15">
    <cfRule type="expression" dxfId="127" priority="13" stopIfTrue="1">
      <formula>OR(E4=0,ISBLANK(F4))</formula>
    </cfRule>
    <cfRule type="expression" dxfId="126" priority="72" stopIfTrue="1">
      <formula>IF($B4=500,F4&gt;84.4)</formula>
    </cfRule>
    <cfRule type="cellIs" dxfId="125" priority="78" operator="lessThan">
      <formula>84.5</formula>
    </cfRule>
    <cfRule type="expression" dxfId="124" priority="213">
      <formula>IF($C4=90,OR(F4&gt;95.4,F4&lt;84.49))</formula>
    </cfRule>
    <cfRule type="expression" dxfId="123" priority="214">
      <formula>IF($C4=100,F4&lt;95.5)</formula>
    </cfRule>
  </conditionalFormatting>
  <conditionalFormatting sqref="AH1:AH1048576">
    <cfRule type="containsText" dxfId="122" priority="12" operator="containsText" text="No">
      <formula>NOT(ISERROR(SEARCH("No",AH1)))</formula>
    </cfRule>
  </conditionalFormatting>
  <printOptions horizontalCentered="1"/>
  <pageMargins left="0.14000000000000001" right="0.13" top="0.6" bottom="0.13" header="0.21" footer="0.13"/>
  <pageSetup scale="67" orientation="landscape" r:id="rId1"/>
  <headerFooter>
    <oddHeader>&amp;CNIEHSO 20221118
Main Experiment H
&amp;A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EBEF4-1DBA-46CF-815E-DF6106627EA7}">
  <sheetPr>
    <tabColor rgb="FFFFCCFF"/>
    <pageSetUpPr fitToPage="1"/>
  </sheetPr>
  <dimension ref="A1:J16"/>
  <sheetViews>
    <sheetView zoomScaleNormal="100" workbookViewId="0">
      <selection activeCell="E9" sqref="E9:E1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10" max="10" width="7.140625" customWidth="1"/>
  </cols>
  <sheetData>
    <row r="1" spans="1:10" ht="15.75" thickBot="1" x14ac:dyDescent="0.3">
      <c r="H1" s="48" t="s">
        <v>31</v>
      </c>
      <c r="I1" s="48" t="s">
        <v>33</v>
      </c>
      <c r="J1" s="48" t="s">
        <v>32</v>
      </c>
    </row>
    <row r="2" spans="1:10" ht="30.75" thickBot="1" x14ac:dyDescent="0.3">
      <c r="A2" s="183" t="s">
        <v>3</v>
      </c>
      <c r="B2" s="184"/>
      <c r="C2" s="30" t="s">
        <v>2</v>
      </c>
      <c r="D2" s="31" t="s">
        <v>1</v>
      </c>
      <c r="E2" s="32" t="s">
        <v>11</v>
      </c>
      <c r="H2" s="49">
        <v>1</v>
      </c>
      <c r="I2" s="49" t="s">
        <v>34</v>
      </c>
      <c r="J2" s="49">
        <v>72.290000000000006</v>
      </c>
    </row>
    <row r="3" spans="1:1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9">
        <f>$J2</f>
        <v>72.290000000000006</v>
      </c>
      <c r="H3" s="49">
        <v>2</v>
      </c>
      <c r="I3" s="49" t="s">
        <v>35</v>
      </c>
      <c r="J3" s="49">
        <v>71.7</v>
      </c>
    </row>
    <row r="4" spans="1:10" x14ac:dyDescent="0.25">
      <c r="A4" s="175"/>
      <c r="B4" s="133"/>
      <c r="C4" s="99"/>
      <c r="D4" s="29">
        <f t="shared" ref="D4:D16" si="0">D3+1</f>
        <v>2</v>
      </c>
      <c r="E4" s="20">
        <f t="shared" ref="E4:E16" si="1">$J3</f>
        <v>71.7</v>
      </c>
      <c r="H4" s="49">
        <v>3</v>
      </c>
      <c r="I4" s="49" t="s">
        <v>36</v>
      </c>
      <c r="J4" s="49">
        <v>73.239999999999995</v>
      </c>
    </row>
    <row r="5" spans="1:10" ht="15" customHeight="1" x14ac:dyDescent="0.25">
      <c r="A5" s="175"/>
      <c r="B5" s="133"/>
      <c r="C5" s="98" t="s">
        <v>0</v>
      </c>
      <c r="D5" s="29">
        <f t="shared" si="0"/>
        <v>3</v>
      </c>
      <c r="E5" s="20">
        <f t="shared" si="1"/>
        <v>73.239999999999995</v>
      </c>
      <c r="H5" s="49">
        <v>4</v>
      </c>
      <c r="I5" s="49" t="s">
        <v>37</v>
      </c>
      <c r="J5" s="49">
        <v>74.739999999999995</v>
      </c>
    </row>
    <row r="6" spans="1:10" x14ac:dyDescent="0.25">
      <c r="A6" s="175"/>
      <c r="B6" s="134"/>
      <c r="C6" s="95"/>
      <c r="D6" s="5">
        <f t="shared" si="0"/>
        <v>4</v>
      </c>
      <c r="E6" s="21">
        <f t="shared" si="1"/>
        <v>74.739999999999995</v>
      </c>
      <c r="H6" s="49">
        <v>5</v>
      </c>
      <c r="I6" s="49" t="s">
        <v>38</v>
      </c>
      <c r="J6" s="49">
        <v>69.239999999999995</v>
      </c>
    </row>
    <row r="7" spans="1:10" ht="15" customHeight="1" x14ac:dyDescent="0.25">
      <c r="A7" s="175"/>
      <c r="B7" s="132" t="s">
        <v>12</v>
      </c>
      <c r="C7" s="94" t="str">
        <f>Summary!$B$8</f>
        <v>0.1% DMSO - PI</v>
      </c>
      <c r="D7" s="4">
        <f t="shared" si="0"/>
        <v>5</v>
      </c>
      <c r="E7" s="22">
        <f t="shared" si="1"/>
        <v>69.239999999999995</v>
      </c>
      <c r="H7" s="49">
        <v>6</v>
      </c>
      <c r="I7" s="49" t="s">
        <v>39</v>
      </c>
      <c r="J7" s="49">
        <v>72.09</v>
      </c>
    </row>
    <row r="8" spans="1:10" x14ac:dyDescent="0.25">
      <c r="A8" s="175"/>
      <c r="B8" s="133"/>
      <c r="C8" s="95"/>
      <c r="D8" s="5">
        <f t="shared" si="0"/>
        <v>6</v>
      </c>
      <c r="E8" s="21">
        <f t="shared" si="1"/>
        <v>72.09</v>
      </c>
      <c r="H8" s="49">
        <v>7</v>
      </c>
      <c r="I8" s="49" t="s">
        <v>40</v>
      </c>
      <c r="J8" s="49">
        <v>56.69</v>
      </c>
    </row>
    <row r="9" spans="1:10" x14ac:dyDescent="0.25">
      <c r="A9" s="175"/>
      <c r="B9" s="132"/>
      <c r="C9" s="169"/>
      <c r="D9" s="4">
        <f t="shared" si="0"/>
        <v>7</v>
      </c>
      <c r="E9" s="22"/>
      <c r="H9" s="49">
        <v>8</v>
      </c>
      <c r="I9" s="49" t="s">
        <v>41</v>
      </c>
      <c r="J9" s="49">
        <v>54.44</v>
      </c>
    </row>
    <row r="10" spans="1:10" x14ac:dyDescent="0.25">
      <c r="A10" s="175"/>
      <c r="B10" s="133"/>
      <c r="C10" s="169"/>
      <c r="D10" s="5">
        <f t="shared" si="0"/>
        <v>8</v>
      </c>
      <c r="E10" s="21"/>
      <c r="H10" s="49">
        <v>9</v>
      </c>
      <c r="I10" s="49" t="s">
        <v>42</v>
      </c>
      <c r="J10" s="49">
        <v>46.23</v>
      </c>
    </row>
    <row r="11" spans="1:10" ht="15" customHeight="1" x14ac:dyDescent="0.25">
      <c r="A11" s="175"/>
      <c r="B11" s="185" t="str">
        <f>Summary!$A$10</f>
        <v>PPD</v>
      </c>
      <c r="C11" s="187">
        <f>Summary!$B$10</f>
        <v>75</v>
      </c>
      <c r="D11" s="18">
        <f t="shared" si="0"/>
        <v>9</v>
      </c>
      <c r="E11" s="23">
        <f t="shared" si="1"/>
        <v>46.23</v>
      </c>
      <c r="H11" s="49">
        <v>10</v>
      </c>
      <c r="I11" s="49" t="s">
        <v>43</v>
      </c>
      <c r="J11" s="49">
        <v>48.63</v>
      </c>
    </row>
    <row r="12" spans="1:10" ht="15.75" thickBot="1" x14ac:dyDescent="0.3">
      <c r="A12" s="176"/>
      <c r="B12" s="186"/>
      <c r="C12" s="188"/>
      <c r="D12" s="28">
        <f t="shared" si="0"/>
        <v>10</v>
      </c>
      <c r="E12" s="25">
        <f t="shared" si="1"/>
        <v>48.63</v>
      </c>
      <c r="H12" s="49">
        <v>11</v>
      </c>
      <c r="I12" s="49" t="s">
        <v>48</v>
      </c>
      <c r="J12" s="49">
        <v>65.180000000000007</v>
      </c>
    </row>
    <row r="13" spans="1:10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9">
        <f t="shared" si="1"/>
        <v>65.180000000000007</v>
      </c>
      <c r="H13" s="49">
        <v>12</v>
      </c>
      <c r="I13" s="49" t="s">
        <v>49</v>
      </c>
      <c r="J13" s="49">
        <v>67.459999999999994</v>
      </c>
    </row>
    <row r="14" spans="1:10" x14ac:dyDescent="0.25">
      <c r="A14" s="172"/>
      <c r="B14" s="167"/>
      <c r="C14" s="169"/>
      <c r="D14" s="6">
        <f t="shared" si="0"/>
        <v>12</v>
      </c>
      <c r="E14" s="24">
        <f t="shared" si="1"/>
        <v>67.459999999999994</v>
      </c>
      <c r="H14" s="49">
        <v>13</v>
      </c>
      <c r="I14" s="49" t="s">
        <v>44</v>
      </c>
      <c r="J14" s="49">
        <v>72.13</v>
      </c>
    </row>
    <row r="15" spans="1:10" ht="15" customHeight="1" x14ac:dyDescent="0.25">
      <c r="A15" s="172"/>
      <c r="B15" s="189" t="str">
        <f>Summary!$A$14</f>
        <v>BRTGA-099</v>
      </c>
      <c r="C15" s="169">
        <f>Summary!$B$14</f>
        <v>500</v>
      </c>
      <c r="D15" s="18">
        <f t="shared" si="0"/>
        <v>13</v>
      </c>
      <c r="E15" s="23">
        <f t="shared" si="1"/>
        <v>72.13</v>
      </c>
      <c r="H15" s="49">
        <v>14</v>
      </c>
      <c r="I15" s="49" t="s">
        <v>45</v>
      </c>
      <c r="J15" s="49">
        <v>74.66</v>
      </c>
    </row>
    <row r="16" spans="1:10" ht="15.75" thickBot="1" x14ac:dyDescent="0.3">
      <c r="A16" s="173"/>
      <c r="B16" s="178"/>
      <c r="C16" s="179"/>
      <c r="D16" s="28">
        <f t="shared" si="0"/>
        <v>14</v>
      </c>
      <c r="E16" s="25">
        <f t="shared" si="1"/>
        <v>74.66</v>
      </c>
      <c r="H16" s="49"/>
      <c r="I16" s="49"/>
      <c r="J16" s="49"/>
    </row>
  </sheetData>
  <mergeCells count="16">
    <mergeCell ref="A2:B2"/>
    <mergeCell ref="B3:B6"/>
    <mergeCell ref="C3:C4"/>
    <mergeCell ref="C5:C6"/>
    <mergeCell ref="C7:C8"/>
    <mergeCell ref="B7:B8"/>
    <mergeCell ref="C11:C12"/>
    <mergeCell ref="C13:C14"/>
    <mergeCell ref="C15:C16"/>
    <mergeCell ref="C9:C10"/>
    <mergeCell ref="A3:A12"/>
    <mergeCell ref="B9:B10"/>
    <mergeCell ref="B11:B12"/>
    <mergeCell ref="A13:A16"/>
    <mergeCell ref="B13:B14"/>
    <mergeCell ref="B15:B16"/>
  </mergeCells>
  <conditionalFormatting sqref="D3:E16">
    <cfRule type="expression" dxfId="72" priority="1">
      <formula>$E3&lt;30</formula>
    </cfRule>
  </conditionalFormatting>
  <printOptions horizontalCentered="1"/>
  <pageMargins left="0.7" right="0.7" top="0.7" bottom="0.32" header="0.23" footer="0.17"/>
  <pageSetup scale="92" orientation="portrait" r:id="rId1"/>
  <headerFooter>
    <oddHeader>&amp;CNIEHSO 20221118
Main Experiment H
&amp;A</oddHeader>
    <oddFooter>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FDD2-84EA-4EB9-A83C-D95751A4CEC3}">
  <sheetPr>
    <tabColor rgb="FFFFFFCC"/>
    <pageSetUpPr fitToPage="1"/>
  </sheetPr>
  <dimension ref="A1:T148"/>
  <sheetViews>
    <sheetView zoomScaleNormal="100" workbookViewId="0">
      <selection activeCell="I21" sqref="I21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6" max="6" width="9.140625" style="2"/>
    <col min="7" max="7" width="8.42578125" style="2" bestFit="1" customWidth="1"/>
    <col min="9" max="9" width="8.7109375" bestFit="1" customWidth="1"/>
    <col min="14" max="14" width="9.140625" customWidth="1"/>
    <col min="15" max="15" width="9.85546875" customWidth="1"/>
    <col min="18" max="18" width="5.7109375" bestFit="1" customWidth="1"/>
    <col min="19" max="19" width="4.28515625" bestFit="1" customWidth="1"/>
    <col min="20" max="20" width="6" bestFit="1" customWidth="1"/>
  </cols>
  <sheetData>
    <row r="1" spans="1:20" ht="32.25" thickBot="1" x14ac:dyDescent="0.55000000000000004">
      <c r="A1" s="38" t="str">
        <f>IF(COUNTIF(I3:I8,"N")&gt;0,"Run Fails - Repeat Required","")</f>
        <v/>
      </c>
      <c r="B1" s="37"/>
      <c r="C1" s="37"/>
      <c r="D1" s="37"/>
      <c r="E1" s="37"/>
      <c r="M1" s="48" t="s">
        <v>31</v>
      </c>
      <c r="N1" s="48" t="s">
        <v>33</v>
      </c>
      <c r="O1" s="48" t="s">
        <v>32</v>
      </c>
      <c r="R1" s="50"/>
      <c r="S1" s="50"/>
      <c r="T1" s="50"/>
    </row>
    <row r="2" spans="1:20" ht="30.75" thickBot="1" x14ac:dyDescent="0.3">
      <c r="A2" s="151" t="s">
        <v>3</v>
      </c>
      <c r="B2" s="152"/>
      <c r="C2" s="43" t="s">
        <v>2</v>
      </c>
      <c r="D2" s="44" t="s">
        <v>1</v>
      </c>
      <c r="E2" s="43" t="s">
        <v>4</v>
      </c>
      <c r="F2" s="44" t="s">
        <v>5</v>
      </c>
      <c r="G2" s="45" t="s">
        <v>6</v>
      </c>
      <c r="H2" s="39" t="s">
        <v>16</v>
      </c>
      <c r="I2" s="40" t="s">
        <v>18</v>
      </c>
      <c r="J2" s="33"/>
      <c r="M2" s="49">
        <v>1</v>
      </c>
      <c r="N2" s="49" t="s">
        <v>53</v>
      </c>
      <c r="O2" s="49">
        <v>99.84</v>
      </c>
      <c r="R2" s="51"/>
      <c r="S2" s="51"/>
      <c r="T2" s="51"/>
    </row>
    <row r="3" spans="1:2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1">
        <f>$O2</f>
        <v>99.84</v>
      </c>
      <c r="F3" s="155">
        <f>AVERAGE(E3:E4)</f>
        <v>99.81</v>
      </c>
      <c r="G3" s="163"/>
      <c r="H3" s="158" t="s">
        <v>17</v>
      </c>
      <c r="I3" s="160" t="str">
        <f>IF(ISERR(G5)=TRUE,"",IF(G5&gt;94.5,"Y","N"))</f>
        <v>Y</v>
      </c>
      <c r="J3" s="33"/>
      <c r="M3" s="49">
        <v>2</v>
      </c>
      <c r="N3" s="49" t="s">
        <v>54</v>
      </c>
      <c r="O3" s="49">
        <v>99.78</v>
      </c>
      <c r="R3" s="51"/>
      <c r="S3" s="51"/>
      <c r="T3" s="51"/>
    </row>
    <row r="4" spans="1:20" x14ac:dyDescent="0.25">
      <c r="A4" s="175"/>
      <c r="B4" s="133"/>
      <c r="C4" s="99"/>
      <c r="D4" s="29">
        <f t="shared" ref="D4:D16" si="0">D3+1</f>
        <v>2</v>
      </c>
      <c r="E4" s="9">
        <f t="shared" ref="E4:E16" si="1">$O3</f>
        <v>99.78</v>
      </c>
      <c r="F4" s="80"/>
      <c r="G4" s="75"/>
      <c r="H4" s="159"/>
      <c r="I4" s="156"/>
      <c r="J4" s="33"/>
      <c r="M4" s="49">
        <v>3</v>
      </c>
      <c r="N4" s="49" t="s">
        <v>55</v>
      </c>
      <c r="O4" s="49">
        <v>95.4</v>
      </c>
      <c r="P4" s="26"/>
      <c r="Q4" s="26"/>
      <c r="R4" s="51"/>
      <c r="S4" s="51"/>
      <c r="T4" s="51"/>
    </row>
    <row r="5" spans="1:20" ht="15" customHeight="1" x14ac:dyDescent="0.25">
      <c r="A5" s="175"/>
      <c r="B5" s="133"/>
      <c r="C5" s="98" t="s">
        <v>0</v>
      </c>
      <c r="D5" s="29">
        <f t="shared" si="0"/>
        <v>3</v>
      </c>
      <c r="E5" s="9">
        <f t="shared" si="1"/>
        <v>95.4</v>
      </c>
      <c r="F5" s="76">
        <f>AVERAGE(E5:E6)</f>
        <v>95.765000000000001</v>
      </c>
      <c r="G5" s="78">
        <f>ROUND(F5/$F$5*100,1)</f>
        <v>100</v>
      </c>
      <c r="H5" s="159" t="s">
        <v>19</v>
      </c>
      <c r="I5" s="161" t="str">
        <f>IF(OR(ISERR(G7)=TRUE),"",IF(COUNTIFS(G7:G8,"&gt;84.5")&lt;COUNT(G7),"N","Y"))</f>
        <v>Y</v>
      </c>
      <c r="J5" s="33"/>
      <c r="M5" s="49">
        <v>4</v>
      </c>
      <c r="N5" s="49" t="s">
        <v>56</v>
      </c>
      <c r="O5" s="49">
        <v>96.13</v>
      </c>
      <c r="P5" s="26"/>
      <c r="Q5" s="26"/>
      <c r="R5" s="51"/>
      <c r="S5" s="51"/>
      <c r="T5" s="51"/>
    </row>
    <row r="6" spans="1:20" x14ac:dyDescent="0.25">
      <c r="A6" s="175"/>
      <c r="B6" s="134"/>
      <c r="C6" s="95"/>
      <c r="D6" s="5">
        <f t="shared" si="0"/>
        <v>4</v>
      </c>
      <c r="E6" s="7">
        <f t="shared" si="1"/>
        <v>96.13</v>
      </c>
      <c r="F6" s="77"/>
      <c r="G6" s="73"/>
      <c r="H6" s="159"/>
      <c r="I6" s="162"/>
      <c r="J6" s="33"/>
      <c r="M6" s="49">
        <v>5</v>
      </c>
      <c r="N6" s="49" t="s">
        <v>57</v>
      </c>
      <c r="O6" s="49">
        <v>95.75</v>
      </c>
      <c r="P6" s="26"/>
      <c r="Q6" s="26"/>
      <c r="R6" s="51"/>
      <c r="S6" s="51"/>
      <c r="T6" s="51"/>
    </row>
    <row r="7" spans="1:20" ht="15" customHeight="1" x14ac:dyDescent="0.25">
      <c r="A7" s="175"/>
      <c r="B7" s="132" t="s">
        <v>12</v>
      </c>
      <c r="C7" s="94" t="str">
        <f>Summary!$B8</f>
        <v>0.1% DMSO - PI</v>
      </c>
      <c r="D7" s="4">
        <f t="shared" si="0"/>
        <v>5</v>
      </c>
      <c r="E7" s="8">
        <f t="shared" si="1"/>
        <v>95.75</v>
      </c>
      <c r="F7" s="69">
        <f>AVERAGE(E7:E8)</f>
        <v>96.009999999999991</v>
      </c>
      <c r="G7" s="71">
        <f>ROUND(F7/$F$5*100,1)</f>
        <v>100.3</v>
      </c>
      <c r="H7" s="159" t="s">
        <v>20</v>
      </c>
      <c r="I7" s="156" t="str" cm="1">
        <f t="array" ref="I7">IF(OR(ISERR(G9:G12)=TRUE),"",IF(COUNTIFS(G9:G12,"&gt;84.5")&lt;1,"N","Y"))</f>
        <v>Y</v>
      </c>
      <c r="J7" s="33"/>
      <c r="M7" s="49">
        <v>6</v>
      </c>
      <c r="N7" s="49" t="s">
        <v>58</v>
      </c>
      <c r="O7" s="49">
        <v>96.27</v>
      </c>
      <c r="P7" s="26"/>
      <c r="Q7" s="26"/>
      <c r="R7" s="51"/>
      <c r="S7" s="51"/>
      <c r="T7" s="51"/>
    </row>
    <row r="8" spans="1:20" ht="15.75" thickBot="1" x14ac:dyDescent="0.3">
      <c r="A8" s="175"/>
      <c r="B8" s="133"/>
      <c r="C8" s="95"/>
      <c r="D8" s="5">
        <f t="shared" si="0"/>
        <v>6</v>
      </c>
      <c r="E8" s="7">
        <f t="shared" si="1"/>
        <v>96.27</v>
      </c>
      <c r="F8" s="77"/>
      <c r="G8" s="73"/>
      <c r="H8" s="170"/>
      <c r="I8" s="157"/>
      <c r="J8" s="33"/>
      <c r="M8" s="49">
        <v>7</v>
      </c>
      <c r="N8" s="49" t="s">
        <v>59</v>
      </c>
      <c r="O8" s="49">
        <v>81.489999999999995</v>
      </c>
      <c r="P8" s="26"/>
      <c r="Q8" s="26"/>
      <c r="R8" s="51"/>
      <c r="S8" s="51"/>
      <c r="T8" s="51"/>
    </row>
    <row r="9" spans="1:20" x14ac:dyDescent="0.25">
      <c r="A9" s="175"/>
      <c r="B9" s="132"/>
      <c r="C9" s="100"/>
      <c r="D9" s="4">
        <f t="shared" si="0"/>
        <v>7</v>
      </c>
      <c r="E9" s="8"/>
      <c r="F9" s="69"/>
      <c r="G9" s="71"/>
      <c r="I9" s="33"/>
      <c r="J9" s="33"/>
      <c r="M9" s="49">
        <v>8</v>
      </c>
      <c r="N9" s="49" t="s">
        <v>60</v>
      </c>
      <c r="O9" s="49">
        <v>81.75</v>
      </c>
      <c r="P9" s="26"/>
      <c r="Q9" s="26"/>
      <c r="R9" s="51"/>
      <c r="S9" s="51"/>
      <c r="T9" s="51"/>
    </row>
    <row r="10" spans="1:20" x14ac:dyDescent="0.25">
      <c r="A10" s="175"/>
      <c r="B10" s="134"/>
      <c r="C10" s="118"/>
      <c r="D10" s="5">
        <f t="shared" si="0"/>
        <v>8</v>
      </c>
      <c r="E10" s="7"/>
      <c r="F10" s="77"/>
      <c r="G10" s="73"/>
      <c r="I10" s="33"/>
      <c r="J10" s="33"/>
      <c r="M10" s="49">
        <v>9</v>
      </c>
      <c r="N10" s="49" t="s">
        <v>61</v>
      </c>
      <c r="O10" s="49">
        <v>88.15</v>
      </c>
      <c r="P10" s="26"/>
      <c r="Q10" s="26"/>
      <c r="R10" s="51"/>
      <c r="S10" s="51"/>
      <c r="T10" s="51"/>
    </row>
    <row r="11" spans="1:20" ht="15" customHeight="1" x14ac:dyDescent="0.25">
      <c r="A11" s="175"/>
      <c r="B11" s="132" t="str">
        <f>Summary!$A10</f>
        <v>PPD</v>
      </c>
      <c r="C11" s="100">
        <f>Summary!$B10</f>
        <v>75</v>
      </c>
      <c r="D11" s="18">
        <f t="shared" si="0"/>
        <v>9</v>
      </c>
      <c r="E11" s="8">
        <f t="shared" si="1"/>
        <v>88.15</v>
      </c>
      <c r="F11" s="164">
        <f>AVERAGE(E11:E12)</f>
        <v>87.28</v>
      </c>
      <c r="G11" s="181">
        <f>ROUND(F11/$F$5*100,1)</f>
        <v>91.1</v>
      </c>
      <c r="I11" s="33"/>
      <c r="J11" s="33"/>
      <c r="M11" s="49">
        <v>10</v>
      </c>
      <c r="N11" s="49" t="s">
        <v>62</v>
      </c>
      <c r="O11" s="49">
        <v>86.41</v>
      </c>
      <c r="P11" s="26"/>
      <c r="Q11" s="26"/>
      <c r="R11" s="51"/>
      <c r="S11" s="51"/>
      <c r="T11" s="51"/>
    </row>
    <row r="12" spans="1:20" ht="15.75" thickBot="1" x14ac:dyDescent="0.3">
      <c r="A12" s="176"/>
      <c r="B12" s="149"/>
      <c r="C12" s="179"/>
      <c r="D12" s="28">
        <f t="shared" si="0"/>
        <v>10</v>
      </c>
      <c r="E12" s="12">
        <f t="shared" si="1"/>
        <v>86.41</v>
      </c>
      <c r="F12" s="165"/>
      <c r="G12" s="182"/>
      <c r="I12" s="33"/>
      <c r="J12" s="33"/>
      <c r="M12" s="49">
        <v>11</v>
      </c>
      <c r="N12" s="49" t="s">
        <v>63</v>
      </c>
      <c r="O12" s="49">
        <v>92.21</v>
      </c>
      <c r="P12" s="26"/>
      <c r="Q12" s="26"/>
      <c r="R12" s="51"/>
      <c r="S12" s="51"/>
      <c r="T12" s="51"/>
    </row>
    <row r="13" spans="1:20" ht="15" customHeight="1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1">
        <f t="shared" si="1"/>
        <v>92.21</v>
      </c>
      <c r="F13" s="155">
        <f t="shared" ref="F13" si="2">AVERAGE(E13:E14)</f>
        <v>92.664999999999992</v>
      </c>
      <c r="G13" s="180">
        <f t="shared" ref="G13" si="3">ROUND(F13/$F$5*100,1)</f>
        <v>96.8</v>
      </c>
      <c r="I13" s="33"/>
      <c r="J13" s="33"/>
      <c r="M13" s="49">
        <v>12</v>
      </c>
      <c r="N13" s="49" t="s">
        <v>64</v>
      </c>
      <c r="O13" s="49">
        <v>93.12</v>
      </c>
      <c r="P13" s="26"/>
      <c r="Q13" s="26"/>
      <c r="R13" s="51"/>
      <c r="S13" s="51"/>
      <c r="T13" s="51"/>
    </row>
    <row r="14" spans="1:20" x14ac:dyDescent="0.25">
      <c r="A14" s="172"/>
      <c r="B14" s="167"/>
      <c r="C14" s="169"/>
      <c r="D14" s="6">
        <f t="shared" si="0"/>
        <v>12</v>
      </c>
      <c r="E14" s="10">
        <f t="shared" si="1"/>
        <v>93.12</v>
      </c>
      <c r="F14" s="77"/>
      <c r="G14" s="73"/>
      <c r="I14" s="33"/>
      <c r="J14" s="33"/>
      <c r="M14" s="49">
        <v>13</v>
      </c>
      <c r="N14" s="49" t="s">
        <v>65</v>
      </c>
      <c r="O14" s="49">
        <v>95.19</v>
      </c>
      <c r="P14" s="26"/>
      <c r="Q14" s="26"/>
      <c r="R14" s="51"/>
      <c r="S14" s="51"/>
      <c r="T14" s="51"/>
    </row>
    <row r="15" spans="1:20" ht="15" customHeight="1" x14ac:dyDescent="0.25">
      <c r="A15" s="172"/>
      <c r="B15" s="177" t="str">
        <f>Summary!$A$14</f>
        <v>BRTGA-099</v>
      </c>
      <c r="C15" s="100">
        <f>Summary!$B$14</f>
        <v>500</v>
      </c>
      <c r="D15" s="4">
        <f t="shared" si="0"/>
        <v>13</v>
      </c>
      <c r="E15" s="8">
        <f t="shared" si="1"/>
        <v>95.19</v>
      </c>
      <c r="F15" s="69">
        <f t="shared" ref="F15" si="4">AVERAGE(E15:E16)</f>
        <v>95.27</v>
      </c>
      <c r="G15" s="71">
        <f t="shared" ref="G15" si="5">ROUND(F15/$F$5*100,1)</f>
        <v>99.5</v>
      </c>
      <c r="I15" s="33"/>
      <c r="J15" s="33"/>
      <c r="M15" s="49">
        <v>14</v>
      </c>
      <c r="N15" s="49" t="s">
        <v>66</v>
      </c>
      <c r="O15" s="49">
        <v>95.35</v>
      </c>
      <c r="P15" s="26"/>
      <c r="Q15" s="26"/>
      <c r="R15" s="51"/>
      <c r="S15" s="51"/>
      <c r="T15" s="51"/>
    </row>
    <row r="16" spans="1:20" ht="15" customHeight="1" thickBot="1" x14ac:dyDescent="0.3">
      <c r="A16" s="173"/>
      <c r="B16" s="178"/>
      <c r="C16" s="179"/>
      <c r="D16" s="28">
        <f t="shared" si="0"/>
        <v>14</v>
      </c>
      <c r="E16" s="12">
        <f t="shared" si="1"/>
        <v>95.35</v>
      </c>
      <c r="F16" s="119"/>
      <c r="G16" s="113"/>
      <c r="I16" s="33"/>
      <c r="J16" s="33"/>
      <c r="P16" s="26"/>
      <c r="Q16" s="26"/>
      <c r="R16" s="51"/>
      <c r="S16" s="51"/>
      <c r="T16" s="51"/>
    </row>
    <row r="17" spans="16:20" ht="15" customHeight="1" x14ac:dyDescent="0.25">
      <c r="P17" s="26"/>
      <c r="Q17" s="26"/>
      <c r="R17" s="51"/>
      <c r="S17" s="51"/>
      <c r="T17" s="51"/>
    </row>
    <row r="18" spans="16:20" ht="15" customHeight="1" x14ac:dyDescent="0.25">
      <c r="P18" s="26"/>
      <c r="Q18" s="26"/>
      <c r="R18" s="51"/>
      <c r="S18" s="51"/>
      <c r="T18" s="51"/>
    </row>
    <row r="19" spans="16:20" x14ac:dyDescent="0.25">
      <c r="P19" s="26"/>
      <c r="Q19" s="26"/>
      <c r="R19" s="51"/>
      <c r="S19" s="51"/>
    </row>
    <row r="20" spans="16:20" x14ac:dyDescent="0.25">
      <c r="P20" s="26"/>
      <c r="Q20" s="26"/>
      <c r="R20" s="51"/>
      <c r="S20" s="51"/>
    </row>
    <row r="21" spans="16:20" ht="15" customHeight="1" x14ac:dyDescent="0.25">
      <c r="P21" s="26"/>
      <c r="Q21" s="26"/>
      <c r="R21" s="51"/>
      <c r="S21" s="51"/>
    </row>
    <row r="22" spans="16:20" ht="15" customHeight="1" x14ac:dyDescent="0.25">
      <c r="P22" s="26"/>
      <c r="Q22" s="26"/>
      <c r="R22" s="51"/>
      <c r="S22" s="51"/>
    </row>
    <row r="23" spans="16:20" x14ac:dyDescent="0.25">
      <c r="P23" s="26"/>
      <c r="Q23" s="26"/>
      <c r="R23" s="51"/>
      <c r="S23" s="51"/>
    </row>
    <row r="24" spans="16:20" x14ac:dyDescent="0.25">
      <c r="P24" s="26"/>
      <c r="Q24" s="26"/>
      <c r="R24" s="51"/>
      <c r="S24" s="51"/>
    </row>
    <row r="25" spans="16:20" x14ac:dyDescent="0.25">
      <c r="P25" s="26"/>
      <c r="Q25" s="26"/>
      <c r="R25" s="51"/>
      <c r="S25" s="51"/>
    </row>
    <row r="26" spans="16:20" x14ac:dyDescent="0.25">
      <c r="P26" s="26"/>
      <c r="Q26" s="26"/>
      <c r="R26" s="51"/>
      <c r="S26" s="51"/>
    </row>
    <row r="27" spans="16:20" x14ac:dyDescent="0.25">
      <c r="P27" s="26"/>
      <c r="Q27" s="26"/>
      <c r="R27" s="51"/>
      <c r="S27" s="51"/>
    </row>
    <row r="28" spans="16:20" x14ac:dyDescent="0.25">
      <c r="P28" s="26"/>
      <c r="Q28" s="26"/>
      <c r="R28" s="51"/>
      <c r="S28" s="51"/>
    </row>
    <row r="29" spans="16:20" x14ac:dyDescent="0.25">
      <c r="P29" s="26"/>
      <c r="Q29" s="26"/>
      <c r="R29" s="51"/>
      <c r="S29" s="51"/>
    </row>
    <row r="30" spans="16:20" x14ac:dyDescent="0.25">
      <c r="P30" s="26"/>
      <c r="Q30" s="26"/>
      <c r="R30" s="51"/>
      <c r="S30" s="51"/>
    </row>
    <row r="31" spans="16:20" x14ac:dyDescent="0.25">
      <c r="P31" s="26"/>
      <c r="Q31" s="26"/>
      <c r="R31" s="51"/>
      <c r="S31" s="51"/>
    </row>
    <row r="32" spans="16:20" x14ac:dyDescent="0.25">
      <c r="P32" s="26"/>
      <c r="Q32" s="26"/>
      <c r="R32" s="51"/>
      <c r="S32" s="51"/>
    </row>
    <row r="33" spans="16:19" x14ac:dyDescent="0.25">
      <c r="P33" s="26"/>
      <c r="Q33" s="26"/>
      <c r="R33" s="51"/>
      <c r="S33" s="51"/>
    </row>
    <row r="34" spans="16:19" x14ac:dyDescent="0.25">
      <c r="P34" s="26"/>
      <c r="Q34" s="26"/>
      <c r="R34" s="51"/>
      <c r="S34" s="51"/>
    </row>
    <row r="35" spans="16:19" ht="15" customHeight="1" x14ac:dyDescent="0.25">
      <c r="P35" s="26"/>
      <c r="Q35" s="26"/>
      <c r="R35" s="51"/>
      <c r="S35" s="51"/>
    </row>
    <row r="36" spans="16:19" ht="15" customHeight="1" x14ac:dyDescent="0.25">
      <c r="P36" s="26"/>
      <c r="Q36" s="26"/>
      <c r="R36" s="51"/>
      <c r="S36" s="51"/>
    </row>
    <row r="37" spans="16:19" x14ac:dyDescent="0.25">
      <c r="P37" s="26"/>
      <c r="Q37" s="26"/>
      <c r="R37" s="51"/>
      <c r="S37" s="51"/>
    </row>
    <row r="38" spans="16:19" x14ac:dyDescent="0.25">
      <c r="Q38" s="26"/>
      <c r="R38" s="51"/>
      <c r="S38" s="51"/>
    </row>
    <row r="39" spans="16:19" x14ac:dyDescent="0.25">
      <c r="Q39" s="26"/>
      <c r="R39" s="51"/>
      <c r="S39" s="51"/>
    </row>
    <row r="40" spans="16:19" x14ac:dyDescent="0.25">
      <c r="Q40" s="26"/>
      <c r="R40" s="51"/>
      <c r="S40" s="51"/>
    </row>
    <row r="41" spans="16:19" x14ac:dyDescent="0.25">
      <c r="Q41" s="26"/>
      <c r="R41" s="51"/>
      <c r="S41" s="51"/>
    </row>
    <row r="42" spans="16:19" x14ac:dyDescent="0.25">
      <c r="R42" s="51"/>
      <c r="S42" s="51"/>
    </row>
    <row r="43" spans="16:19" x14ac:dyDescent="0.25">
      <c r="R43" s="51"/>
      <c r="S43" s="51"/>
    </row>
    <row r="44" spans="16:19" x14ac:dyDescent="0.25">
      <c r="R44" s="51"/>
      <c r="S44" s="51"/>
    </row>
    <row r="45" spans="16:19" x14ac:dyDescent="0.25">
      <c r="R45" s="51"/>
      <c r="S45" s="51"/>
    </row>
    <row r="46" spans="16:19" x14ac:dyDescent="0.25">
      <c r="R46" s="51"/>
      <c r="S46" s="51"/>
    </row>
    <row r="47" spans="16:19" x14ac:dyDescent="0.25">
      <c r="R47" s="51"/>
      <c r="S47" s="51"/>
    </row>
    <row r="48" spans="16:19" x14ac:dyDescent="0.25">
      <c r="R48" s="51"/>
      <c r="S48" s="51"/>
    </row>
    <row r="49" spans="18:19" ht="15" customHeight="1" x14ac:dyDescent="0.25">
      <c r="R49" s="51"/>
      <c r="S49" s="51"/>
    </row>
    <row r="50" spans="18:19" ht="15" customHeight="1" x14ac:dyDescent="0.25">
      <c r="R50" s="51"/>
      <c r="S50" s="51"/>
    </row>
    <row r="51" spans="18:19" x14ac:dyDescent="0.25">
      <c r="R51" s="51"/>
      <c r="S51" s="51"/>
    </row>
    <row r="52" spans="18:19" x14ac:dyDescent="0.25">
      <c r="R52" s="51"/>
      <c r="S52" s="51"/>
    </row>
    <row r="53" spans="18:19" x14ac:dyDescent="0.25">
      <c r="R53" s="51"/>
      <c r="S53" s="51"/>
    </row>
    <row r="54" spans="18:19" x14ac:dyDescent="0.25">
      <c r="R54" s="51"/>
      <c r="S54" s="51"/>
    </row>
    <row r="55" spans="18:19" x14ac:dyDescent="0.25">
      <c r="R55" s="51"/>
      <c r="S55" s="51"/>
    </row>
    <row r="56" spans="18:19" x14ac:dyDescent="0.25">
      <c r="R56" s="51"/>
      <c r="S56" s="51"/>
    </row>
    <row r="57" spans="18:19" x14ac:dyDescent="0.25">
      <c r="R57" s="51"/>
      <c r="S57" s="51"/>
    </row>
    <row r="58" spans="18:19" x14ac:dyDescent="0.25">
      <c r="R58" s="51"/>
      <c r="S58" s="51"/>
    </row>
    <row r="59" spans="18:19" x14ac:dyDescent="0.25">
      <c r="R59" s="51"/>
      <c r="S59" s="51"/>
    </row>
    <row r="60" spans="18:19" x14ac:dyDescent="0.25">
      <c r="R60" s="51"/>
      <c r="S60" s="51"/>
    </row>
    <row r="61" spans="18:19" x14ac:dyDescent="0.25">
      <c r="R61" s="51"/>
      <c r="S61" s="51"/>
    </row>
    <row r="62" spans="18:19" x14ac:dyDescent="0.25">
      <c r="R62" s="51"/>
      <c r="S62" s="51"/>
    </row>
    <row r="63" spans="18:19" ht="15" customHeight="1" x14ac:dyDescent="0.25">
      <c r="R63" s="51"/>
      <c r="S63" s="51"/>
    </row>
    <row r="64" spans="18:19" ht="15" customHeight="1" x14ac:dyDescent="0.25">
      <c r="R64" s="51"/>
      <c r="S64" s="51"/>
    </row>
    <row r="65" spans="18:19" x14ac:dyDescent="0.25">
      <c r="R65" s="51"/>
      <c r="S65" s="51"/>
    </row>
    <row r="77" spans="18:19" ht="15" customHeight="1" x14ac:dyDescent="0.25"/>
    <row r="78" spans="18:19" ht="15" customHeight="1" x14ac:dyDescent="0.25"/>
    <row r="91" ht="15" customHeight="1" x14ac:dyDescent="0.25"/>
    <row r="92" ht="15" customHeight="1" x14ac:dyDescent="0.25"/>
    <row r="105" ht="15" customHeight="1" x14ac:dyDescent="0.25"/>
    <row r="106" ht="15" customHeight="1" x14ac:dyDescent="0.25"/>
    <row r="119" ht="15" customHeight="1" x14ac:dyDescent="0.25"/>
    <row r="120" ht="15" customHeight="1" x14ac:dyDescent="0.25"/>
    <row r="133" ht="15" customHeight="1" x14ac:dyDescent="0.25"/>
    <row r="134" ht="15" customHeight="1" x14ac:dyDescent="0.25"/>
    <row r="147" ht="15" customHeight="1" x14ac:dyDescent="0.25"/>
    <row r="148" ht="15" customHeight="1" x14ac:dyDescent="0.25"/>
  </sheetData>
  <mergeCells count="36">
    <mergeCell ref="A13:A16"/>
    <mergeCell ref="B13:B14"/>
    <mergeCell ref="I7:I8"/>
    <mergeCell ref="C11:C12"/>
    <mergeCell ref="C9:C10"/>
    <mergeCell ref="C7:C8"/>
    <mergeCell ref="G11:G12"/>
    <mergeCell ref="F7:F8"/>
    <mergeCell ref="G7:G8"/>
    <mergeCell ref="F11:F12"/>
    <mergeCell ref="H7:H8"/>
    <mergeCell ref="F9:F10"/>
    <mergeCell ref="G9:G10"/>
    <mergeCell ref="C13:C14"/>
    <mergeCell ref="B15:B16"/>
    <mergeCell ref="C15:C16"/>
    <mergeCell ref="A2:B2"/>
    <mergeCell ref="B3:B6"/>
    <mergeCell ref="C3:C4"/>
    <mergeCell ref="F3:F4"/>
    <mergeCell ref="G3:G4"/>
    <mergeCell ref="C5:C6"/>
    <mergeCell ref="A3:A12"/>
    <mergeCell ref="B7:B8"/>
    <mergeCell ref="B9:B10"/>
    <mergeCell ref="B11:B12"/>
    <mergeCell ref="F13:F14"/>
    <mergeCell ref="G13:G14"/>
    <mergeCell ref="F15:F16"/>
    <mergeCell ref="G15:G16"/>
    <mergeCell ref="H3:H4"/>
    <mergeCell ref="I3:I4"/>
    <mergeCell ref="F5:F6"/>
    <mergeCell ref="G5:G6"/>
    <mergeCell ref="H5:H6"/>
    <mergeCell ref="I5:I6"/>
  </mergeCells>
  <conditionalFormatting sqref="G5:G8">
    <cfRule type="expression" dxfId="68" priority="2" stopIfTrue="1">
      <formula>G5&lt;94.5</formula>
    </cfRule>
  </conditionalFormatting>
  <conditionalFormatting sqref="G13:G14">
    <cfRule type="expression" dxfId="66" priority="8" stopIfTrue="1">
      <formula>IF(#REF!=500,G13&gt;84.4)</formula>
    </cfRule>
  </conditionalFormatting>
  <conditionalFormatting sqref="I3:I8">
    <cfRule type="expression" dxfId="63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D7DF74AB-31D3-44E3-BA61-FAD85424512E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773F8D92-D2BF-4DBA-9220-E84481187986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02F654D4-1611-4E33-9DCC-54D119998A07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7" id="{DBE22BA5-938D-4818-AE2C-410904A51A9E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BC3E6650-5845-4F9A-9B65-2785DDC4E880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4F14CBBF-B020-483F-95BC-739BFBB6B40E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  <x14:conditionalFormatting xmlns:xm="http://schemas.microsoft.com/office/excel/2006/main">
          <x14:cfRule type="expression" priority="6267" id="{112C48D5-F837-46E6-8B93-BEA980DCC311}">
            <xm:f>IF(Summary!#REF!=90,OR(G9&gt;95.4,G9&lt;84.49))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G9:G10</xm:sqref>
        </x14:conditionalFormatting>
        <x14:conditionalFormatting xmlns:xm="http://schemas.microsoft.com/office/excel/2006/main">
          <x14:cfRule type="expression" priority="6268" id="{112C48D5-F837-46E6-8B93-BEA980DCC311}">
            <xm:f>IF(Summary!$C10=90,OR(G11&gt;95.4,G11&lt;84.49))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G11:G12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C4714-CD93-4A53-A282-900ED84857B1}">
  <sheetPr>
    <tabColor rgb="FFFFFFCC"/>
    <pageSetUpPr fitToPage="1"/>
  </sheetPr>
  <dimension ref="A1:J16"/>
  <sheetViews>
    <sheetView zoomScaleNormal="100" workbookViewId="0">
      <selection activeCell="E9" sqref="E9:E1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10" max="10" width="7.140625" customWidth="1"/>
  </cols>
  <sheetData>
    <row r="1" spans="1:10" ht="15.75" thickBot="1" x14ac:dyDescent="0.3">
      <c r="H1" s="48" t="s">
        <v>31</v>
      </c>
      <c r="I1" s="48" t="s">
        <v>33</v>
      </c>
      <c r="J1" s="48" t="s">
        <v>32</v>
      </c>
    </row>
    <row r="2" spans="1:10" ht="30.75" thickBot="1" x14ac:dyDescent="0.3">
      <c r="A2" s="183" t="s">
        <v>3</v>
      </c>
      <c r="B2" s="184"/>
      <c r="C2" s="30" t="s">
        <v>2</v>
      </c>
      <c r="D2" s="31" t="s">
        <v>1</v>
      </c>
      <c r="E2" s="32" t="s">
        <v>11</v>
      </c>
      <c r="H2" s="49">
        <v>1</v>
      </c>
      <c r="I2" s="49" t="s">
        <v>53</v>
      </c>
      <c r="J2" s="49">
        <v>72.3</v>
      </c>
    </row>
    <row r="3" spans="1:1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9">
        <f>$J2</f>
        <v>72.3</v>
      </c>
      <c r="H3" s="49">
        <v>2</v>
      </c>
      <c r="I3" s="49" t="s">
        <v>54</v>
      </c>
      <c r="J3" s="49">
        <v>69.319999999999993</v>
      </c>
    </row>
    <row r="4" spans="1:10" x14ac:dyDescent="0.25">
      <c r="A4" s="175"/>
      <c r="B4" s="133"/>
      <c r="C4" s="99"/>
      <c r="D4" s="29">
        <f t="shared" ref="D4:D16" si="0">D3+1</f>
        <v>2</v>
      </c>
      <c r="E4" s="20">
        <f t="shared" ref="E4:E16" si="1">$J3</f>
        <v>69.319999999999993</v>
      </c>
      <c r="H4" s="49">
        <v>3</v>
      </c>
      <c r="I4" s="49" t="s">
        <v>55</v>
      </c>
      <c r="J4" s="49">
        <v>71.64</v>
      </c>
    </row>
    <row r="5" spans="1:10" ht="15" customHeight="1" x14ac:dyDescent="0.25">
      <c r="A5" s="175"/>
      <c r="B5" s="133"/>
      <c r="C5" s="98" t="s">
        <v>0</v>
      </c>
      <c r="D5" s="29">
        <f t="shared" si="0"/>
        <v>3</v>
      </c>
      <c r="E5" s="20">
        <f t="shared" si="1"/>
        <v>71.64</v>
      </c>
      <c r="H5" s="49">
        <v>4</v>
      </c>
      <c r="I5" s="49" t="s">
        <v>56</v>
      </c>
      <c r="J5" s="49">
        <v>74.569999999999993</v>
      </c>
    </row>
    <row r="6" spans="1:10" x14ac:dyDescent="0.25">
      <c r="A6" s="175"/>
      <c r="B6" s="134"/>
      <c r="C6" s="95"/>
      <c r="D6" s="5">
        <f t="shared" si="0"/>
        <v>4</v>
      </c>
      <c r="E6" s="21">
        <f t="shared" si="1"/>
        <v>74.569999999999993</v>
      </c>
      <c r="H6" s="49">
        <v>5</v>
      </c>
      <c r="I6" s="49" t="s">
        <v>57</v>
      </c>
      <c r="J6" s="49">
        <v>70.569999999999993</v>
      </c>
    </row>
    <row r="7" spans="1:10" ht="15" customHeight="1" x14ac:dyDescent="0.25">
      <c r="A7" s="175"/>
      <c r="B7" s="132" t="s">
        <v>12</v>
      </c>
      <c r="C7" s="94" t="str">
        <f>Summary!$B$8</f>
        <v>0.1% DMSO - PI</v>
      </c>
      <c r="D7" s="4">
        <f t="shared" si="0"/>
        <v>5</v>
      </c>
      <c r="E7" s="22">
        <f t="shared" si="1"/>
        <v>70.569999999999993</v>
      </c>
      <c r="H7" s="49">
        <v>6</v>
      </c>
      <c r="I7" s="49" t="s">
        <v>58</v>
      </c>
      <c r="J7" s="49">
        <v>73.48</v>
      </c>
    </row>
    <row r="8" spans="1:10" x14ac:dyDescent="0.25">
      <c r="A8" s="175"/>
      <c r="B8" s="133"/>
      <c r="C8" s="95"/>
      <c r="D8" s="5">
        <f t="shared" si="0"/>
        <v>6</v>
      </c>
      <c r="E8" s="21">
        <f t="shared" si="1"/>
        <v>73.48</v>
      </c>
      <c r="H8" s="49">
        <v>7</v>
      </c>
      <c r="I8" s="49" t="s">
        <v>59</v>
      </c>
      <c r="J8" s="49">
        <v>57.37</v>
      </c>
    </row>
    <row r="9" spans="1:10" x14ac:dyDescent="0.25">
      <c r="A9" s="175"/>
      <c r="B9" s="132"/>
      <c r="C9" s="169"/>
      <c r="D9" s="4">
        <f t="shared" si="0"/>
        <v>7</v>
      </c>
      <c r="E9" s="22"/>
      <c r="H9" s="49">
        <v>8</v>
      </c>
      <c r="I9" s="49" t="s">
        <v>60</v>
      </c>
      <c r="J9" s="49">
        <v>52.07</v>
      </c>
    </row>
    <row r="10" spans="1:10" x14ac:dyDescent="0.25">
      <c r="A10" s="175"/>
      <c r="B10" s="133"/>
      <c r="C10" s="169"/>
      <c r="D10" s="5">
        <f t="shared" si="0"/>
        <v>8</v>
      </c>
      <c r="E10" s="21"/>
      <c r="H10" s="49">
        <v>9</v>
      </c>
      <c r="I10" s="49" t="s">
        <v>61</v>
      </c>
      <c r="J10" s="49">
        <v>51.63</v>
      </c>
    </row>
    <row r="11" spans="1:10" ht="15" customHeight="1" x14ac:dyDescent="0.25">
      <c r="A11" s="175"/>
      <c r="B11" s="185" t="str">
        <f>Summary!$A$10</f>
        <v>PPD</v>
      </c>
      <c r="C11" s="187">
        <f>Summary!$B$10</f>
        <v>75</v>
      </c>
      <c r="D11" s="18">
        <f t="shared" si="0"/>
        <v>9</v>
      </c>
      <c r="E11" s="23">
        <f t="shared" si="1"/>
        <v>51.63</v>
      </c>
      <c r="H11" s="49">
        <v>10</v>
      </c>
      <c r="I11" s="49" t="s">
        <v>62</v>
      </c>
      <c r="J11" s="49">
        <v>48.96</v>
      </c>
    </row>
    <row r="12" spans="1:10" ht="15.75" thickBot="1" x14ac:dyDescent="0.3">
      <c r="A12" s="176"/>
      <c r="B12" s="186"/>
      <c r="C12" s="188"/>
      <c r="D12" s="28">
        <f t="shared" si="0"/>
        <v>10</v>
      </c>
      <c r="E12" s="25">
        <f t="shared" si="1"/>
        <v>48.96</v>
      </c>
      <c r="H12" s="49">
        <v>11</v>
      </c>
      <c r="I12" s="49" t="s">
        <v>63</v>
      </c>
      <c r="J12" s="49">
        <v>64.150000000000006</v>
      </c>
    </row>
    <row r="13" spans="1:10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9">
        <f t="shared" si="1"/>
        <v>64.150000000000006</v>
      </c>
      <c r="H13" s="49">
        <v>12</v>
      </c>
      <c r="I13" s="49" t="s">
        <v>64</v>
      </c>
      <c r="J13" s="49">
        <v>68.739999999999995</v>
      </c>
    </row>
    <row r="14" spans="1:10" x14ac:dyDescent="0.25">
      <c r="A14" s="172"/>
      <c r="B14" s="167"/>
      <c r="C14" s="169"/>
      <c r="D14" s="6">
        <f t="shared" si="0"/>
        <v>12</v>
      </c>
      <c r="E14" s="24">
        <f t="shared" si="1"/>
        <v>68.739999999999995</v>
      </c>
      <c r="H14" s="49">
        <v>13</v>
      </c>
      <c r="I14" s="49" t="s">
        <v>65</v>
      </c>
      <c r="J14" s="49">
        <v>71.099999999999994</v>
      </c>
    </row>
    <row r="15" spans="1:10" ht="15" customHeight="1" x14ac:dyDescent="0.25">
      <c r="A15" s="172"/>
      <c r="B15" s="189" t="str">
        <f>Summary!$A$14</f>
        <v>BRTGA-099</v>
      </c>
      <c r="C15" s="169">
        <f>Summary!$B$14</f>
        <v>500</v>
      </c>
      <c r="D15" s="18">
        <f t="shared" si="0"/>
        <v>13</v>
      </c>
      <c r="E15" s="23">
        <f t="shared" si="1"/>
        <v>71.099999999999994</v>
      </c>
      <c r="H15" s="49">
        <v>14</v>
      </c>
      <c r="I15" s="49" t="s">
        <v>66</v>
      </c>
      <c r="J15" s="49">
        <v>72.02</v>
      </c>
    </row>
    <row r="16" spans="1:10" ht="15.75" thickBot="1" x14ac:dyDescent="0.3">
      <c r="A16" s="173"/>
      <c r="B16" s="178"/>
      <c r="C16" s="179"/>
      <c r="D16" s="28">
        <f t="shared" si="0"/>
        <v>14</v>
      </c>
      <c r="E16" s="25">
        <f t="shared" si="1"/>
        <v>72.02</v>
      </c>
      <c r="H16" s="49"/>
      <c r="I16" s="49"/>
      <c r="J16" s="49"/>
    </row>
  </sheetData>
  <mergeCells count="16">
    <mergeCell ref="A2:B2"/>
    <mergeCell ref="B3:B6"/>
    <mergeCell ref="C13:C14"/>
    <mergeCell ref="B15:B16"/>
    <mergeCell ref="C15:C16"/>
    <mergeCell ref="A3:A12"/>
    <mergeCell ref="B7:B8"/>
    <mergeCell ref="C3:C4"/>
    <mergeCell ref="C5:C6"/>
    <mergeCell ref="C7:C8"/>
    <mergeCell ref="C9:C10"/>
    <mergeCell ref="C11:C12"/>
    <mergeCell ref="B9:B10"/>
    <mergeCell ref="B11:B12"/>
    <mergeCell ref="A13:A16"/>
    <mergeCell ref="B13:B14"/>
  </mergeCells>
  <conditionalFormatting sqref="D3:E16">
    <cfRule type="expression" dxfId="60" priority="1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B23A-B6AF-4F21-9046-57C60CFEE52A}">
  <sheetPr>
    <tabColor theme="5" tint="0.79998168889431442"/>
    <pageSetUpPr fitToPage="1"/>
  </sheetPr>
  <dimension ref="A1:T148"/>
  <sheetViews>
    <sheetView zoomScaleNormal="100" workbookViewId="0">
      <selection activeCell="F9" sqref="F9:F1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6" max="6" width="9.140625" style="2"/>
    <col min="7" max="7" width="8.42578125" style="2" bestFit="1" customWidth="1"/>
    <col min="9" max="9" width="8.7109375" bestFit="1" customWidth="1"/>
    <col min="14" max="14" width="9.140625" customWidth="1"/>
    <col min="15" max="15" width="9.85546875" customWidth="1"/>
    <col min="18" max="18" width="5.7109375" bestFit="1" customWidth="1"/>
    <col min="19" max="19" width="4.28515625" bestFit="1" customWidth="1"/>
    <col min="20" max="20" width="6" bestFit="1" customWidth="1"/>
  </cols>
  <sheetData>
    <row r="1" spans="1:20" ht="32.25" thickBot="1" x14ac:dyDescent="0.55000000000000004">
      <c r="A1" s="38" t="str">
        <f>IF(COUNTIF(I3:I8,"N")&gt;0,"Run Fails - Repeat Required","")</f>
        <v/>
      </c>
      <c r="B1" s="37"/>
      <c r="C1" s="37"/>
      <c r="D1" s="37"/>
      <c r="E1" s="37"/>
      <c r="M1" s="48" t="s">
        <v>31</v>
      </c>
      <c r="N1" s="48" t="s">
        <v>33</v>
      </c>
      <c r="O1" s="48" t="s">
        <v>32</v>
      </c>
      <c r="R1" s="50"/>
      <c r="S1" s="50"/>
      <c r="T1" s="50"/>
    </row>
    <row r="2" spans="1:20" ht="30.75" thickBot="1" x14ac:dyDescent="0.3">
      <c r="A2" s="151" t="s">
        <v>3</v>
      </c>
      <c r="B2" s="152"/>
      <c r="C2" s="43" t="s">
        <v>2</v>
      </c>
      <c r="D2" s="44" t="s">
        <v>1</v>
      </c>
      <c r="E2" s="43" t="s">
        <v>4</v>
      </c>
      <c r="F2" s="44" t="s">
        <v>5</v>
      </c>
      <c r="G2" s="45" t="s">
        <v>6</v>
      </c>
      <c r="H2" s="39" t="s">
        <v>16</v>
      </c>
      <c r="I2" s="40" t="s">
        <v>18</v>
      </c>
      <c r="J2" s="33"/>
      <c r="M2" s="49"/>
      <c r="N2" s="49"/>
      <c r="O2" s="49"/>
      <c r="R2" s="51"/>
      <c r="S2" s="51"/>
      <c r="T2" s="51"/>
    </row>
    <row r="3" spans="1:2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1">
        <f>$O2</f>
        <v>0</v>
      </c>
      <c r="F3" s="155">
        <f>AVERAGE(E3:E4)</f>
        <v>0</v>
      </c>
      <c r="G3" s="163"/>
      <c r="H3" s="158" t="s">
        <v>17</v>
      </c>
      <c r="I3" s="160" t="str">
        <f>IF(ISERR(G5)=TRUE,"",IF(G5&gt;94.5,"Y","N"))</f>
        <v/>
      </c>
      <c r="J3" s="33"/>
      <c r="M3" s="49"/>
      <c r="N3" s="49"/>
      <c r="O3" s="49"/>
      <c r="R3" s="51"/>
      <c r="S3" s="51"/>
      <c r="T3" s="51"/>
    </row>
    <row r="4" spans="1:20" x14ac:dyDescent="0.25">
      <c r="A4" s="175"/>
      <c r="B4" s="133"/>
      <c r="C4" s="99"/>
      <c r="D4" s="29">
        <f t="shared" ref="D4:D16" si="0">D3+1</f>
        <v>2</v>
      </c>
      <c r="E4" s="9">
        <f t="shared" ref="E4:E16" si="1">$O3</f>
        <v>0</v>
      </c>
      <c r="F4" s="80"/>
      <c r="G4" s="75"/>
      <c r="H4" s="159"/>
      <c r="I4" s="156"/>
      <c r="J4" s="33"/>
      <c r="M4" s="49"/>
      <c r="N4" s="49"/>
      <c r="O4" s="49"/>
      <c r="P4" s="26"/>
      <c r="Q4" s="26"/>
      <c r="R4" s="51"/>
      <c r="S4" s="51"/>
      <c r="T4" s="51"/>
    </row>
    <row r="5" spans="1:20" ht="15" customHeight="1" x14ac:dyDescent="0.25">
      <c r="A5" s="175"/>
      <c r="B5" s="133"/>
      <c r="C5" s="98" t="s">
        <v>0</v>
      </c>
      <c r="D5" s="29">
        <f t="shared" si="0"/>
        <v>3</v>
      </c>
      <c r="E5" s="9">
        <f t="shared" si="1"/>
        <v>0</v>
      </c>
      <c r="F5" s="76">
        <f>AVERAGE(E5:E6)</f>
        <v>0</v>
      </c>
      <c r="G5" s="78" t="e">
        <f>ROUND(F5/$F$5*100,1)</f>
        <v>#DIV/0!</v>
      </c>
      <c r="H5" s="159" t="s">
        <v>19</v>
      </c>
      <c r="I5" s="161" t="str">
        <f>IF(OR(ISERR(G7)=TRUE),"",IF(COUNTIFS(G7:G8,"&gt;84.5")&lt;COUNT(G7),"N","Y"))</f>
        <v/>
      </c>
      <c r="J5" s="33"/>
      <c r="M5" s="49"/>
      <c r="N5" s="49"/>
      <c r="O5" s="49"/>
      <c r="P5" s="26"/>
      <c r="Q5" s="26"/>
      <c r="R5" s="51"/>
      <c r="S5" s="51"/>
      <c r="T5" s="51"/>
    </row>
    <row r="6" spans="1:20" x14ac:dyDescent="0.25">
      <c r="A6" s="175"/>
      <c r="B6" s="134"/>
      <c r="C6" s="95"/>
      <c r="D6" s="5">
        <f t="shared" si="0"/>
        <v>4</v>
      </c>
      <c r="E6" s="7">
        <f t="shared" si="1"/>
        <v>0</v>
      </c>
      <c r="F6" s="77"/>
      <c r="G6" s="73"/>
      <c r="H6" s="159"/>
      <c r="I6" s="162"/>
      <c r="J6" s="33"/>
      <c r="M6" s="49"/>
      <c r="N6" s="49"/>
      <c r="O6" s="49"/>
      <c r="P6" s="26"/>
      <c r="Q6" s="26"/>
      <c r="R6" s="51"/>
      <c r="S6" s="51"/>
      <c r="T6" s="51"/>
    </row>
    <row r="7" spans="1:20" ht="15" customHeight="1" x14ac:dyDescent="0.25">
      <c r="A7" s="175"/>
      <c r="B7" s="132" t="s">
        <v>12</v>
      </c>
      <c r="C7" s="94" t="str">
        <f>Summary!$B8</f>
        <v>0.1% DMSO - PI</v>
      </c>
      <c r="D7" s="4">
        <f t="shared" si="0"/>
        <v>5</v>
      </c>
      <c r="E7" s="8">
        <f t="shared" si="1"/>
        <v>0</v>
      </c>
      <c r="F7" s="69">
        <f>AVERAGE(E7:E8)</f>
        <v>0</v>
      </c>
      <c r="G7" s="71" t="e">
        <f>ROUND(F7/$F$5*100,1)</f>
        <v>#DIV/0!</v>
      </c>
      <c r="H7" s="159" t="s">
        <v>20</v>
      </c>
      <c r="I7" s="156" t="str" cm="1">
        <f t="array" ref="I7">IF(OR(ISERR(G9:G12)=TRUE),"",IF(COUNTIFS(G9:G12,"&gt;84.5")&lt;1,"N","Y"))</f>
        <v/>
      </c>
      <c r="J7" s="33"/>
      <c r="M7" s="49"/>
      <c r="N7" s="49"/>
      <c r="O7" s="49"/>
      <c r="P7" s="26"/>
      <c r="Q7" s="26"/>
      <c r="R7" s="51"/>
      <c r="S7" s="51"/>
      <c r="T7" s="51"/>
    </row>
    <row r="8" spans="1:20" ht="15.75" thickBot="1" x14ac:dyDescent="0.3">
      <c r="A8" s="175"/>
      <c r="B8" s="133"/>
      <c r="C8" s="95"/>
      <c r="D8" s="5">
        <f t="shared" si="0"/>
        <v>6</v>
      </c>
      <c r="E8" s="7">
        <f t="shared" si="1"/>
        <v>0</v>
      </c>
      <c r="F8" s="77"/>
      <c r="G8" s="73"/>
      <c r="H8" s="170"/>
      <c r="I8" s="157"/>
      <c r="J8" s="33"/>
      <c r="M8" s="49"/>
      <c r="N8" s="49"/>
      <c r="O8" s="49"/>
      <c r="P8" s="26"/>
      <c r="Q8" s="26"/>
      <c r="R8" s="51"/>
      <c r="S8" s="51"/>
      <c r="T8" s="51"/>
    </row>
    <row r="9" spans="1:20" x14ac:dyDescent="0.25">
      <c r="A9" s="175"/>
      <c r="B9" s="132"/>
      <c r="C9" s="100"/>
      <c r="D9" s="4">
        <f t="shared" si="0"/>
        <v>7</v>
      </c>
      <c r="E9" s="8">
        <f t="shared" si="1"/>
        <v>0</v>
      </c>
      <c r="F9" s="69">
        <f>AVERAGE(E9:E10)</f>
        <v>0</v>
      </c>
      <c r="G9" s="71" t="e">
        <f>ROUND(F9/$F$5*100,1)</f>
        <v>#DIV/0!</v>
      </c>
      <c r="I9" s="33"/>
      <c r="J9" s="33"/>
      <c r="M9" s="49"/>
      <c r="N9" s="49"/>
      <c r="O9" s="49"/>
      <c r="P9" s="26"/>
      <c r="Q9" s="26"/>
      <c r="R9" s="51"/>
      <c r="S9" s="51"/>
      <c r="T9" s="51"/>
    </row>
    <row r="10" spans="1:20" x14ac:dyDescent="0.25">
      <c r="A10" s="175"/>
      <c r="B10" s="134"/>
      <c r="C10" s="118"/>
      <c r="D10" s="5">
        <f t="shared" si="0"/>
        <v>8</v>
      </c>
      <c r="E10" s="7">
        <f t="shared" si="1"/>
        <v>0</v>
      </c>
      <c r="F10" s="77"/>
      <c r="G10" s="73"/>
      <c r="I10" s="33"/>
      <c r="J10" s="33"/>
      <c r="M10" s="49"/>
      <c r="N10" s="49"/>
      <c r="O10" s="49"/>
      <c r="P10" s="26"/>
      <c r="Q10" s="26"/>
      <c r="R10" s="51"/>
      <c r="S10" s="51"/>
      <c r="T10" s="51"/>
    </row>
    <row r="11" spans="1:20" ht="15" customHeight="1" x14ac:dyDescent="0.25">
      <c r="A11" s="175"/>
      <c r="B11" s="132" t="str">
        <f>Summary!$A10</f>
        <v>PPD</v>
      </c>
      <c r="C11" s="100">
        <f>Summary!$B10</f>
        <v>75</v>
      </c>
      <c r="D11" s="18">
        <f t="shared" si="0"/>
        <v>9</v>
      </c>
      <c r="E11" s="8">
        <f t="shared" si="1"/>
        <v>0</v>
      </c>
      <c r="F11" s="164">
        <f>AVERAGE(E11:E12)</f>
        <v>0</v>
      </c>
      <c r="G11" s="181" t="e">
        <f>ROUND(F11/$F$5*100,1)</f>
        <v>#DIV/0!</v>
      </c>
      <c r="I11" s="33"/>
      <c r="J11" s="33"/>
      <c r="M11" s="49"/>
      <c r="N11" s="49"/>
      <c r="O11" s="49"/>
      <c r="P11" s="26"/>
      <c r="Q11" s="26"/>
      <c r="R11" s="51"/>
      <c r="S11" s="51"/>
      <c r="T11" s="51"/>
    </row>
    <row r="12" spans="1:20" ht="15.75" thickBot="1" x14ac:dyDescent="0.3">
      <c r="A12" s="176"/>
      <c r="B12" s="149"/>
      <c r="C12" s="179"/>
      <c r="D12" s="28">
        <f t="shared" si="0"/>
        <v>10</v>
      </c>
      <c r="E12" s="12">
        <f t="shared" si="1"/>
        <v>0</v>
      </c>
      <c r="F12" s="165"/>
      <c r="G12" s="182"/>
      <c r="I12" s="33"/>
      <c r="J12" s="33"/>
      <c r="M12" s="49"/>
      <c r="N12" s="49"/>
      <c r="O12" s="49"/>
      <c r="P12" s="26"/>
      <c r="Q12" s="26"/>
      <c r="R12" s="51"/>
      <c r="S12" s="51"/>
      <c r="T12" s="51"/>
    </row>
    <row r="13" spans="1:20" ht="15" customHeight="1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1">
        <f t="shared" si="1"/>
        <v>0</v>
      </c>
      <c r="F13" s="155">
        <f t="shared" ref="F13" si="2">AVERAGE(E13:E14)</f>
        <v>0</v>
      </c>
      <c r="G13" s="180" t="e">
        <f t="shared" ref="G13" si="3">ROUND(F13/$F$5*100,1)</f>
        <v>#DIV/0!</v>
      </c>
      <c r="I13" s="33"/>
      <c r="J13" s="33"/>
      <c r="M13" s="49"/>
      <c r="N13" s="49"/>
      <c r="O13" s="49"/>
      <c r="P13" s="26"/>
      <c r="Q13" s="26"/>
      <c r="R13" s="51"/>
      <c r="S13" s="51"/>
      <c r="T13" s="51"/>
    </row>
    <row r="14" spans="1:20" x14ac:dyDescent="0.25">
      <c r="A14" s="172"/>
      <c r="B14" s="167"/>
      <c r="C14" s="169"/>
      <c r="D14" s="6">
        <f t="shared" si="0"/>
        <v>12</v>
      </c>
      <c r="E14" s="10">
        <f t="shared" si="1"/>
        <v>0</v>
      </c>
      <c r="F14" s="77"/>
      <c r="G14" s="73"/>
      <c r="I14" s="33"/>
      <c r="J14" s="33"/>
      <c r="M14" s="49"/>
      <c r="N14" s="49"/>
      <c r="O14" s="49"/>
      <c r="P14" s="26"/>
      <c r="Q14" s="26"/>
      <c r="R14" s="51"/>
      <c r="S14" s="51"/>
      <c r="T14" s="51"/>
    </row>
    <row r="15" spans="1:20" ht="15" customHeight="1" x14ac:dyDescent="0.25">
      <c r="A15" s="172"/>
      <c r="B15" s="177" t="str">
        <f>Summary!$A$14</f>
        <v>BRTGA-099</v>
      </c>
      <c r="C15" s="100">
        <f>Summary!$B$14</f>
        <v>500</v>
      </c>
      <c r="D15" s="4">
        <f t="shared" si="0"/>
        <v>13</v>
      </c>
      <c r="E15" s="8">
        <f t="shared" si="1"/>
        <v>0</v>
      </c>
      <c r="F15" s="69">
        <f t="shared" ref="F15" si="4">AVERAGE(E15:E16)</f>
        <v>0</v>
      </c>
      <c r="G15" s="71" t="e">
        <f t="shared" ref="G15" si="5">ROUND(F15/$F$5*100,1)</f>
        <v>#DIV/0!</v>
      </c>
      <c r="I15" s="33"/>
      <c r="J15" s="33"/>
      <c r="M15" s="49"/>
      <c r="N15" s="49"/>
      <c r="O15" s="49"/>
      <c r="P15" s="26"/>
      <c r="Q15" s="26"/>
      <c r="R15" s="51"/>
      <c r="S15" s="51"/>
      <c r="T15" s="51"/>
    </row>
    <row r="16" spans="1:20" ht="15" customHeight="1" thickBot="1" x14ac:dyDescent="0.3">
      <c r="A16" s="173"/>
      <c r="B16" s="178"/>
      <c r="C16" s="179"/>
      <c r="D16" s="28">
        <f t="shared" si="0"/>
        <v>14</v>
      </c>
      <c r="E16" s="12">
        <f t="shared" si="1"/>
        <v>0</v>
      </c>
      <c r="F16" s="119"/>
      <c r="G16" s="113"/>
      <c r="I16" s="33"/>
      <c r="J16" s="33"/>
      <c r="P16" s="26"/>
      <c r="Q16" s="26"/>
      <c r="R16" s="51"/>
      <c r="S16" s="51"/>
      <c r="T16" s="51"/>
    </row>
    <row r="17" spans="16:20" ht="15" customHeight="1" x14ac:dyDescent="0.25">
      <c r="P17" s="26"/>
      <c r="Q17" s="26"/>
      <c r="R17" s="51"/>
      <c r="S17" s="51"/>
      <c r="T17" s="51"/>
    </row>
    <row r="18" spans="16:20" ht="15" customHeight="1" x14ac:dyDescent="0.25">
      <c r="P18" s="26"/>
      <c r="Q18" s="26"/>
      <c r="R18" s="51"/>
      <c r="S18" s="51"/>
      <c r="T18" s="51"/>
    </row>
    <row r="19" spans="16:20" x14ac:dyDescent="0.25">
      <c r="P19" s="26"/>
      <c r="Q19" s="26"/>
      <c r="R19" s="51"/>
      <c r="S19" s="51"/>
    </row>
    <row r="20" spans="16:20" x14ac:dyDescent="0.25">
      <c r="P20" s="26"/>
      <c r="Q20" s="26"/>
      <c r="R20" s="51"/>
      <c r="S20" s="51"/>
    </row>
    <row r="21" spans="16:20" ht="15" customHeight="1" x14ac:dyDescent="0.25">
      <c r="P21" s="26"/>
      <c r="Q21" s="26"/>
      <c r="R21" s="51"/>
      <c r="S21" s="51"/>
    </row>
    <row r="22" spans="16:20" ht="15" customHeight="1" x14ac:dyDescent="0.25">
      <c r="P22" s="26"/>
      <c r="Q22" s="26"/>
      <c r="R22" s="51"/>
      <c r="S22" s="51"/>
    </row>
    <row r="23" spans="16:20" x14ac:dyDescent="0.25">
      <c r="P23" s="26"/>
      <c r="Q23" s="26"/>
      <c r="R23" s="51"/>
      <c r="S23" s="51"/>
    </row>
    <row r="24" spans="16:20" x14ac:dyDescent="0.25">
      <c r="P24" s="26"/>
      <c r="Q24" s="26"/>
      <c r="R24" s="51"/>
      <c r="S24" s="51"/>
    </row>
    <row r="25" spans="16:20" x14ac:dyDescent="0.25">
      <c r="P25" s="26"/>
      <c r="Q25" s="26"/>
      <c r="R25" s="51"/>
      <c r="S25" s="51"/>
    </row>
    <row r="26" spans="16:20" x14ac:dyDescent="0.25">
      <c r="P26" s="26"/>
      <c r="Q26" s="26"/>
      <c r="R26" s="51"/>
      <c r="S26" s="51"/>
    </row>
    <row r="27" spans="16:20" x14ac:dyDescent="0.25">
      <c r="P27" s="26"/>
      <c r="Q27" s="26"/>
      <c r="R27" s="51"/>
      <c r="S27" s="51"/>
    </row>
    <row r="28" spans="16:20" x14ac:dyDescent="0.25">
      <c r="P28" s="26"/>
      <c r="Q28" s="26"/>
      <c r="R28" s="51"/>
      <c r="S28" s="51"/>
    </row>
    <row r="29" spans="16:20" x14ac:dyDescent="0.25">
      <c r="P29" s="26"/>
      <c r="Q29" s="26"/>
      <c r="R29" s="51"/>
      <c r="S29" s="51"/>
    </row>
    <row r="30" spans="16:20" x14ac:dyDescent="0.25">
      <c r="P30" s="26"/>
      <c r="Q30" s="26"/>
      <c r="R30" s="51"/>
      <c r="S30" s="51"/>
    </row>
    <row r="31" spans="16:20" x14ac:dyDescent="0.25">
      <c r="P31" s="26"/>
      <c r="Q31" s="26"/>
      <c r="R31" s="51"/>
      <c r="S31" s="51"/>
    </row>
    <row r="32" spans="16:20" x14ac:dyDescent="0.25">
      <c r="P32" s="26"/>
      <c r="Q32" s="26"/>
      <c r="R32" s="51"/>
      <c r="S32" s="51"/>
    </row>
    <row r="33" spans="16:19" x14ac:dyDescent="0.25">
      <c r="P33" s="26"/>
      <c r="Q33" s="26"/>
      <c r="R33" s="51"/>
      <c r="S33" s="51"/>
    </row>
    <row r="34" spans="16:19" x14ac:dyDescent="0.25">
      <c r="P34" s="26"/>
      <c r="Q34" s="26"/>
      <c r="R34" s="51"/>
      <c r="S34" s="51"/>
    </row>
    <row r="35" spans="16:19" ht="15" customHeight="1" x14ac:dyDescent="0.25">
      <c r="P35" s="26"/>
      <c r="Q35" s="26"/>
      <c r="R35" s="51"/>
      <c r="S35" s="51"/>
    </row>
    <row r="36" spans="16:19" ht="15" customHeight="1" x14ac:dyDescent="0.25">
      <c r="P36" s="26"/>
      <c r="Q36" s="26"/>
      <c r="R36" s="51"/>
      <c r="S36" s="51"/>
    </row>
    <row r="37" spans="16:19" x14ac:dyDescent="0.25">
      <c r="P37" s="26"/>
      <c r="Q37" s="26"/>
      <c r="R37" s="51"/>
      <c r="S37" s="51"/>
    </row>
    <row r="38" spans="16:19" x14ac:dyDescent="0.25">
      <c r="Q38" s="26"/>
      <c r="R38" s="51"/>
      <c r="S38" s="51"/>
    </row>
    <row r="39" spans="16:19" x14ac:dyDescent="0.25">
      <c r="Q39" s="26"/>
      <c r="R39" s="51"/>
      <c r="S39" s="51"/>
    </row>
    <row r="40" spans="16:19" x14ac:dyDescent="0.25">
      <c r="Q40" s="26"/>
      <c r="R40" s="51"/>
      <c r="S40" s="51"/>
    </row>
    <row r="41" spans="16:19" x14ac:dyDescent="0.25">
      <c r="Q41" s="26"/>
      <c r="R41" s="51"/>
      <c r="S41" s="51"/>
    </row>
    <row r="42" spans="16:19" x14ac:dyDescent="0.25">
      <c r="R42" s="51"/>
      <c r="S42" s="51"/>
    </row>
    <row r="43" spans="16:19" x14ac:dyDescent="0.25">
      <c r="R43" s="51"/>
      <c r="S43" s="51"/>
    </row>
    <row r="44" spans="16:19" x14ac:dyDescent="0.25">
      <c r="R44" s="51"/>
      <c r="S44" s="51"/>
    </row>
    <row r="45" spans="16:19" x14ac:dyDescent="0.25">
      <c r="R45" s="51"/>
      <c r="S45" s="51"/>
    </row>
    <row r="46" spans="16:19" x14ac:dyDescent="0.25">
      <c r="R46" s="51"/>
      <c r="S46" s="51"/>
    </row>
    <row r="47" spans="16:19" x14ac:dyDescent="0.25">
      <c r="R47" s="51"/>
      <c r="S47" s="51"/>
    </row>
    <row r="48" spans="16:19" x14ac:dyDescent="0.25">
      <c r="R48" s="51"/>
      <c r="S48" s="51"/>
    </row>
    <row r="49" spans="18:19" ht="15" customHeight="1" x14ac:dyDescent="0.25">
      <c r="R49" s="51"/>
      <c r="S49" s="51"/>
    </row>
    <row r="50" spans="18:19" ht="15" customHeight="1" x14ac:dyDescent="0.25">
      <c r="R50" s="51"/>
      <c r="S50" s="51"/>
    </row>
    <row r="51" spans="18:19" x14ac:dyDescent="0.25">
      <c r="R51" s="51"/>
      <c r="S51" s="51"/>
    </row>
    <row r="52" spans="18:19" x14ac:dyDescent="0.25">
      <c r="R52" s="51"/>
      <c r="S52" s="51"/>
    </row>
    <row r="53" spans="18:19" x14ac:dyDescent="0.25">
      <c r="R53" s="51"/>
      <c r="S53" s="51"/>
    </row>
    <row r="54" spans="18:19" x14ac:dyDescent="0.25">
      <c r="R54" s="51"/>
      <c r="S54" s="51"/>
    </row>
    <row r="55" spans="18:19" x14ac:dyDescent="0.25">
      <c r="R55" s="51"/>
      <c r="S55" s="51"/>
    </row>
    <row r="56" spans="18:19" x14ac:dyDescent="0.25">
      <c r="R56" s="51"/>
      <c r="S56" s="51"/>
    </row>
    <row r="57" spans="18:19" x14ac:dyDescent="0.25">
      <c r="R57" s="51"/>
      <c r="S57" s="51"/>
    </row>
    <row r="58" spans="18:19" x14ac:dyDescent="0.25">
      <c r="R58" s="51"/>
      <c r="S58" s="51"/>
    </row>
    <row r="59" spans="18:19" x14ac:dyDescent="0.25">
      <c r="R59" s="51"/>
      <c r="S59" s="51"/>
    </row>
    <row r="60" spans="18:19" x14ac:dyDescent="0.25">
      <c r="R60" s="51"/>
      <c r="S60" s="51"/>
    </row>
    <row r="61" spans="18:19" x14ac:dyDescent="0.25">
      <c r="R61" s="51"/>
      <c r="S61" s="51"/>
    </row>
    <row r="62" spans="18:19" x14ac:dyDescent="0.25">
      <c r="R62" s="51"/>
      <c r="S62" s="51"/>
    </row>
    <row r="63" spans="18:19" ht="15" customHeight="1" x14ac:dyDescent="0.25">
      <c r="R63" s="51"/>
      <c r="S63" s="51"/>
    </row>
    <row r="64" spans="18:19" ht="15" customHeight="1" x14ac:dyDescent="0.25">
      <c r="R64" s="51"/>
      <c r="S64" s="51"/>
    </row>
    <row r="65" spans="18:19" x14ac:dyDescent="0.25">
      <c r="R65" s="51"/>
      <c r="S65" s="51"/>
    </row>
    <row r="77" spans="18:19" ht="15" customHeight="1" x14ac:dyDescent="0.25"/>
    <row r="78" spans="18:19" ht="15" customHeight="1" x14ac:dyDescent="0.25"/>
    <row r="91" ht="15" customHeight="1" x14ac:dyDescent="0.25"/>
    <row r="92" ht="15" customHeight="1" x14ac:dyDescent="0.25"/>
    <row r="105" ht="15" customHeight="1" x14ac:dyDescent="0.25"/>
    <row r="106" ht="15" customHeight="1" x14ac:dyDescent="0.25"/>
    <row r="119" ht="15" customHeight="1" x14ac:dyDescent="0.25"/>
    <row r="120" ht="15" customHeight="1" x14ac:dyDescent="0.25"/>
    <row r="133" ht="15" customHeight="1" x14ac:dyDescent="0.25"/>
    <row r="134" ht="15" customHeight="1" x14ac:dyDescent="0.25"/>
    <row r="147" ht="15" customHeight="1" x14ac:dyDescent="0.25"/>
    <row r="148" ht="15" customHeight="1" x14ac:dyDescent="0.25"/>
  </sheetData>
  <mergeCells count="36">
    <mergeCell ref="A13:A16"/>
    <mergeCell ref="H7:H8"/>
    <mergeCell ref="F9:F10"/>
    <mergeCell ref="G9:G10"/>
    <mergeCell ref="B15:B16"/>
    <mergeCell ref="G15:G16"/>
    <mergeCell ref="B13:B14"/>
    <mergeCell ref="C13:C14"/>
    <mergeCell ref="F13:F14"/>
    <mergeCell ref="G13:G14"/>
    <mergeCell ref="C15:C16"/>
    <mergeCell ref="F15:F16"/>
    <mergeCell ref="H3:H4"/>
    <mergeCell ref="I3:I4"/>
    <mergeCell ref="C5:C6"/>
    <mergeCell ref="F5:F6"/>
    <mergeCell ref="G5:G6"/>
    <mergeCell ref="H5:H6"/>
    <mergeCell ref="I5:I6"/>
    <mergeCell ref="A2:B2"/>
    <mergeCell ref="B3:B6"/>
    <mergeCell ref="C3:C4"/>
    <mergeCell ref="F3:F4"/>
    <mergeCell ref="G3:G4"/>
    <mergeCell ref="A3:A12"/>
    <mergeCell ref="B7:B8"/>
    <mergeCell ref="B9:B10"/>
    <mergeCell ref="B11:B12"/>
    <mergeCell ref="I7:I8"/>
    <mergeCell ref="C11:C12"/>
    <mergeCell ref="C9:C10"/>
    <mergeCell ref="F11:F12"/>
    <mergeCell ref="G11:G12"/>
    <mergeCell ref="C7:C8"/>
    <mergeCell ref="F7:F8"/>
    <mergeCell ref="G7:G8"/>
  </mergeCells>
  <conditionalFormatting sqref="G5:G8">
    <cfRule type="expression" dxfId="56" priority="2" stopIfTrue="1">
      <formula>G5&lt;94.5</formula>
    </cfRule>
  </conditionalFormatting>
  <conditionalFormatting sqref="G13:G14">
    <cfRule type="expression" dxfId="54" priority="8" stopIfTrue="1">
      <formula>IF(#REF!=500,G13&gt;84.4)</formula>
    </cfRule>
  </conditionalFormatting>
  <conditionalFormatting sqref="I3:I8">
    <cfRule type="expression" dxfId="51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03E4CB4F-D018-4699-9335-54F843ED6DBE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E8585896-074C-4AEB-9E15-333501924275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498CE689-3674-422D-A13D-7F8964424593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7" id="{4AF73091-71C2-4D93-9E00-764D7EF0F9DD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ECB28DAF-4EF2-4C9E-80E9-4D55BE3C9963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CC20120F-C3B3-4582-83FB-7E6A3EA3C886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  <x14:conditionalFormatting xmlns:xm="http://schemas.microsoft.com/office/excel/2006/main">
          <x14:cfRule type="expression" priority="6271" id="{843FC931-2767-4650-A2B9-303917EED618}">
            <xm:f>IF(Summary!#REF!=90,OR(G9&gt;95.4,G9&lt;84.49))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G9:G10</xm:sqref>
        </x14:conditionalFormatting>
        <x14:conditionalFormatting xmlns:xm="http://schemas.microsoft.com/office/excel/2006/main">
          <x14:cfRule type="expression" priority="6272" id="{843FC931-2767-4650-A2B9-303917EED618}">
            <xm:f>IF(Summary!$C10=90,OR(G11&gt;95.4,G11&lt;84.49))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G11:G12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32F36-F572-4D03-BBA4-6E5E22C0B57F}">
  <sheetPr>
    <tabColor theme="5" tint="0.79998168889431442"/>
    <pageSetUpPr fitToPage="1"/>
  </sheetPr>
  <dimension ref="A1:J16"/>
  <sheetViews>
    <sheetView zoomScaleNormal="100" workbookViewId="0">
      <selection activeCell="I20" sqref="I2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10" max="10" width="7.140625" customWidth="1"/>
  </cols>
  <sheetData>
    <row r="1" spans="1:10" ht="15.75" thickBot="1" x14ac:dyDescent="0.3">
      <c r="H1" s="48" t="s">
        <v>31</v>
      </c>
      <c r="I1" s="48" t="s">
        <v>33</v>
      </c>
      <c r="J1" s="48" t="s">
        <v>32</v>
      </c>
    </row>
    <row r="2" spans="1:10" ht="30.75" thickBot="1" x14ac:dyDescent="0.3">
      <c r="A2" s="183" t="s">
        <v>3</v>
      </c>
      <c r="B2" s="184"/>
      <c r="C2" s="30" t="s">
        <v>2</v>
      </c>
      <c r="D2" s="31" t="s">
        <v>1</v>
      </c>
      <c r="E2" s="32" t="s">
        <v>11</v>
      </c>
      <c r="H2" s="49"/>
      <c r="I2" s="49"/>
      <c r="J2" s="49"/>
    </row>
    <row r="3" spans="1:1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9">
        <f>$J2</f>
        <v>0</v>
      </c>
      <c r="H3" s="49"/>
      <c r="I3" s="49"/>
      <c r="J3" s="49"/>
    </row>
    <row r="4" spans="1:10" x14ac:dyDescent="0.25">
      <c r="A4" s="175"/>
      <c r="B4" s="133"/>
      <c r="C4" s="99"/>
      <c r="D4" s="29">
        <f t="shared" ref="D4:D16" si="0">D3+1</f>
        <v>2</v>
      </c>
      <c r="E4" s="20">
        <f t="shared" ref="E4:E16" si="1">$J3</f>
        <v>0</v>
      </c>
      <c r="H4" s="49"/>
      <c r="I4" s="49"/>
      <c r="J4" s="49"/>
    </row>
    <row r="5" spans="1:10" ht="15" customHeight="1" x14ac:dyDescent="0.25">
      <c r="A5" s="175"/>
      <c r="B5" s="133"/>
      <c r="C5" s="98" t="s">
        <v>0</v>
      </c>
      <c r="D5" s="29">
        <f t="shared" si="0"/>
        <v>3</v>
      </c>
      <c r="E5" s="20">
        <f t="shared" si="1"/>
        <v>0</v>
      </c>
      <c r="H5" s="49"/>
      <c r="I5" s="49"/>
      <c r="J5" s="49"/>
    </row>
    <row r="6" spans="1:10" x14ac:dyDescent="0.25">
      <c r="A6" s="175"/>
      <c r="B6" s="134"/>
      <c r="C6" s="95"/>
      <c r="D6" s="5">
        <f t="shared" si="0"/>
        <v>4</v>
      </c>
      <c r="E6" s="21">
        <f t="shared" si="1"/>
        <v>0</v>
      </c>
      <c r="H6" s="49"/>
      <c r="I6" s="49"/>
      <c r="J6" s="49"/>
    </row>
    <row r="7" spans="1:10" ht="15" customHeight="1" x14ac:dyDescent="0.25">
      <c r="A7" s="175"/>
      <c r="B7" s="132" t="s">
        <v>12</v>
      </c>
      <c r="C7" s="94" t="str">
        <f>Summary!$B$8</f>
        <v>0.1% DMSO - PI</v>
      </c>
      <c r="D7" s="4">
        <f t="shared" si="0"/>
        <v>5</v>
      </c>
      <c r="E7" s="22">
        <f t="shared" si="1"/>
        <v>0</v>
      </c>
      <c r="H7" s="49"/>
      <c r="I7" s="49"/>
      <c r="J7" s="49"/>
    </row>
    <row r="8" spans="1:10" x14ac:dyDescent="0.25">
      <c r="A8" s="175"/>
      <c r="B8" s="133"/>
      <c r="C8" s="95"/>
      <c r="D8" s="5">
        <f t="shared" si="0"/>
        <v>6</v>
      </c>
      <c r="E8" s="21">
        <f t="shared" si="1"/>
        <v>0</v>
      </c>
      <c r="H8" s="49"/>
      <c r="I8" s="49"/>
      <c r="J8" s="49"/>
    </row>
    <row r="9" spans="1:10" x14ac:dyDescent="0.25">
      <c r="A9" s="175"/>
      <c r="B9" s="132" t="e">
        <f>Summary!#REF!</f>
        <v>#REF!</v>
      </c>
      <c r="C9" s="169" t="e">
        <f>Summary!#REF!</f>
        <v>#REF!</v>
      </c>
      <c r="D9" s="4">
        <f t="shared" si="0"/>
        <v>7</v>
      </c>
      <c r="E9" s="22">
        <f t="shared" si="1"/>
        <v>0</v>
      </c>
      <c r="H9" s="49"/>
      <c r="I9" s="49"/>
      <c r="J9" s="49"/>
    </row>
    <row r="10" spans="1:10" x14ac:dyDescent="0.25">
      <c r="A10" s="175"/>
      <c r="B10" s="133"/>
      <c r="C10" s="169"/>
      <c r="D10" s="5">
        <f t="shared" si="0"/>
        <v>8</v>
      </c>
      <c r="E10" s="21">
        <f t="shared" si="1"/>
        <v>0</v>
      </c>
      <c r="H10" s="49"/>
      <c r="I10" s="49"/>
      <c r="J10" s="49"/>
    </row>
    <row r="11" spans="1:10" ht="15" customHeight="1" x14ac:dyDescent="0.25">
      <c r="A11" s="175"/>
      <c r="B11" s="185" t="str">
        <f>Summary!$A$10</f>
        <v>PPD</v>
      </c>
      <c r="C11" s="187">
        <f>Summary!$B$10</f>
        <v>75</v>
      </c>
      <c r="D11" s="18">
        <f t="shared" si="0"/>
        <v>9</v>
      </c>
      <c r="E11" s="23">
        <f t="shared" si="1"/>
        <v>0</v>
      </c>
      <c r="H11" s="49"/>
      <c r="I11" s="49"/>
      <c r="J11" s="49"/>
    </row>
    <row r="12" spans="1:10" ht="15.75" thickBot="1" x14ac:dyDescent="0.3">
      <c r="A12" s="176"/>
      <c r="B12" s="186"/>
      <c r="C12" s="188"/>
      <c r="D12" s="28">
        <f t="shared" si="0"/>
        <v>10</v>
      </c>
      <c r="E12" s="25">
        <f t="shared" si="1"/>
        <v>0</v>
      </c>
      <c r="H12" s="49"/>
      <c r="I12" s="49"/>
      <c r="J12" s="49"/>
    </row>
    <row r="13" spans="1:10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9">
        <f t="shared" si="1"/>
        <v>0</v>
      </c>
      <c r="H13" s="49"/>
      <c r="I13" s="49"/>
      <c r="J13" s="49"/>
    </row>
    <row r="14" spans="1:10" x14ac:dyDescent="0.25">
      <c r="A14" s="172"/>
      <c r="B14" s="167"/>
      <c r="C14" s="169"/>
      <c r="D14" s="6">
        <f t="shared" si="0"/>
        <v>12</v>
      </c>
      <c r="E14" s="24">
        <f t="shared" si="1"/>
        <v>0</v>
      </c>
      <c r="H14" s="49"/>
      <c r="I14" s="49"/>
      <c r="J14" s="49"/>
    </row>
    <row r="15" spans="1:10" ht="15" customHeight="1" x14ac:dyDescent="0.25">
      <c r="A15" s="172"/>
      <c r="B15" s="189" t="str">
        <f>Summary!$A$14</f>
        <v>BRTGA-099</v>
      </c>
      <c r="C15" s="169">
        <f>Summary!$B$14</f>
        <v>500</v>
      </c>
      <c r="D15" s="18">
        <f t="shared" si="0"/>
        <v>13</v>
      </c>
      <c r="E15" s="23">
        <f t="shared" si="1"/>
        <v>0</v>
      </c>
      <c r="H15" s="49"/>
      <c r="I15" s="49"/>
      <c r="J15" s="49"/>
    </row>
    <row r="16" spans="1:10" ht="15.75" thickBot="1" x14ac:dyDescent="0.3">
      <c r="A16" s="173"/>
      <c r="B16" s="178"/>
      <c r="C16" s="179"/>
      <c r="D16" s="28">
        <f t="shared" si="0"/>
        <v>14</v>
      </c>
      <c r="E16" s="25">
        <f t="shared" si="1"/>
        <v>0</v>
      </c>
      <c r="H16" s="49"/>
      <c r="I16" s="49"/>
      <c r="J16" s="49"/>
    </row>
  </sheetData>
  <mergeCells count="16">
    <mergeCell ref="A13:A16"/>
    <mergeCell ref="A2:B2"/>
    <mergeCell ref="B3:B6"/>
    <mergeCell ref="C3:C4"/>
    <mergeCell ref="C5:C6"/>
    <mergeCell ref="C7:C8"/>
    <mergeCell ref="A3:A12"/>
    <mergeCell ref="B7:B8"/>
    <mergeCell ref="B9:B10"/>
    <mergeCell ref="B11:B12"/>
    <mergeCell ref="C15:C16"/>
    <mergeCell ref="B15:B16"/>
    <mergeCell ref="C11:C12"/>
    <mergeCell ref="C9:C10"/>
    <mergeCell ref="B13:B14"/>
    <mergeCell ref="C13:C14"/>
  </mergeCells>
  <conditionalFormatting sqref="D3:E16">
    <cfRule type="expression" dxfId="48" priority="1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93D24-CF57-4294-A1A6-98DA72E66693}">
  <sheetPr>
    <tabColor rgb="FF9AA1E2"/>
    <pageSetUpPr fitToPage="1"/>
  </sheetPr>
  <dimension ref="A1:T148"/>
  <sheetViews>
    <sheetView zoomScaleNormal="100" workbookViewId="0">
      <selection activeCell="I20" sqref="I2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6" max="6" width="9.140625" style="2"/>
    <col min="7" max="7" width="8.42578125" style="2" bestFit="1" customWidth="1"/>
    <col min="9" max="9" width="8.7109375" bestFit="1" customWidth="1"/>
    <col min="14" max="14" width="9.140625" customWidth="1"/>
    <col min="15" max="15" width="9.85546875" customWidth="1"/>
    <col min="18" max="18" width="5.7109375" bestFit="1" customWidth="1"/>
    <col min="19" max="19" width="4.28515625" bestFit="1" customWidth="1"/>
    <col min="20" max="20" width="6" bestFit="1" customWidth="1"/>
  </cols>
  <sheetData>
    <row r="1" spans="1:20" ht="32.25" thickBot="1" x14ac:dyDescent="0.55000000000000004">
      <c r="A1" s="38" t="str">
        <f>IF(COUNTIF(I3:I8,"N")&gt;0,"Run Fails - Repeat Required","")</f>
        <v/>
      </c>
      <c r="B1" s="37"/>
      <c r="C1" s="37"/>
      <c r="D1" s="37"/>
      <c r="E1" s="37"/>
      <c r="M1" s="48" t="s">
        <v>31</v>
      </c>
      <c r="N1" s="48" t="s">
        <v>33</v>
      </c>
      <c r="O1" s="48" t="s">
        <v>32</v>
      </c>
      <c r="R1" s="50"/>
      <c r="S1" s="50"/>
      <c r="T1" s="50"/>
    </row>
    <row r="2" spans="1:20" ht="30.75" thickBot="1" x14ac:dyDescent="0.3">
      <c r="A2" s="151" t="s">
        <v>3</v>
      </c>
      <c r="B2" s="152"/>
      <c r="C2" s="43" t="s">
        <v>2</v>
      </c>
      <c r="D2" s="44" t="s">
        <v>1</v>
      </c>
      <c r="E2" s="43" t="s">
        <v>4</v>
      </c>
      <c r="F2" s="44" t="s">
        <v>5</v>
      </c>
      <c r="G2" s="45" t="s">
        <v>6</v>
      </c>
      <c r="H2" s="39" t="s">
        <v>16</v>
      </c>
      <c r="I2" s="40" t="s">
        <v>18</v>
      </c>
      <c r="J2" s="33"/>
      <c r="M2" s="49"/>
      <c r="N2" s="49"/>
      <c r="O2" s="49"/>
      <c r="R2" s="51"/>
      <c r="S2" s="51"/>
      <c r="T2" s="51"/>
    </row>
    <row r="3" spans="1:2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1">
        <f>$O2</f>
        <v>0</v>
      </c>
      <c r="F3" s="155">
        <f>AVERAGE(E3:E4)</f>
        <v>0</v>
      </c>
      <c r="G3" s="163"/>
      <c r="H3" s="158" t="s">
        <v>17</v>
      </c>
      <c r="I3" s="160" t="str">
        <f>IF(ISERR(G5)=TRUE,"",IF(G5&gt;94.5,"Y","N"))</f>
        <v/>
      </c>
      <c r="J3" s="33"/>
      <c r="M3" s="49"/>
      <c r="N3" s="49"/>
      <c r="O3" s="49"/>
      <c r="R3" s="51"/>
      <c r="S3" s="51"/>
      <c r="T3" s="51"/>
    </row>
    <row r="4" spans="1:20" x14ac:dyDescent="0.25">
      <c r="A4" s="175"/>
      <c r="B4" s="133"/>
      <c r="C4" s="99"/>
      <c r="D4" s="29">
        <f t="shared" ref="D4:D16" si="0">D3+1</f>
        <v>2</v>
      </c>
      <c r="E4" s="9">
        <f t="shared" ref="E4:E16" si="1">$O3</f>
        <v>0</v>
      </c>
      <c r="F4" s="80"/>
      <c r="G4" s="75"/>
      <c r="H4" s="159"/>
      <c r="I4" s="156"/>
      <c r="J4" s="33"/>
      <c r="M4" s="49"/>
      <c r="N4" s="49"/>
      <c r="O4" s="49"/>
      <c r="P4" s="26"/>
      <c r="Q4" s="26"/>
      <c r="R4" s="51"/>
      <c r="S4" s="51"/>
      <c r="T4" s="51"/>
    </row>
    <row r="5" spans="1:20" ht="15" customHeight="1" x14ac:dyDescent="0.25">
      <c r="A5" s="175"/>
      <c r="B5" s="133"/>
      <c r="C5" s="98" t="s">
        <v>0</v>
      </c>
      <c r="D5" s="29">
        <f t="shared" si="0"/>
        <v>3</v>
      </c>
      <c r="E5" s="9">
        <f t="shared" si="1"/>
        <v>0</v>
      </c>
      <c r="F5" s="76">
        <f>AVERAGE(E5:E6)</f>
        <v>0</v>
      </c>
      <c r="G5" s="78" t="e">
        <f>ROUND(F5/$F$5*100,1)</f>
        <v>#DIV/0!</v>
      </c>
      <c r="H5" s="159" t="s">
        <v>19</v>
      </c>
      <c r="I5" s="161" t="str">
        <f>IF(OR(ISERR(G7)=TRUE),"",IF(COUNTIFS(G7:G8,"&gt;84.5")&lt;COUNT(G7),"N","Y"))</f>
        <v/>
      </c>
      <c r="J5" s="33"/>
      <c r="M5" s="49"/>
      <c r="N5" s="49"/>
      <c r="O5" s="49"/>
      <c r="P5" s="26"/>
      <c r="Q5" s="26"/>
      <c r="R5" s="51"/>
      <c r="S5" s="51"/>
      <c r="T5" s="51"/>
    </row>
    <row r="6" spans="1:20" x14ac:dyDescent="0.25">
      <c r="A6" s="175"/>
      <c r="B6" s="134"/>
      <c r="C6" s="95"/>
      <c r="D6" s="5">
        <f t="shared" si="0"/>
        <v>4</v>
      </c>
      <c r="E6" s="7">
        <f t="shared" si="1"/>
        <v>0</v>
      </c>
      <c r="F6" s="77"/>
      <c r="G6" s="73"/>
      <c r="H6" s="159"/>
      <c r="I6" s="162"/>
      <c r="J6" s="33"/>
      <c r="M6" s="49"/>
      <c r="N6" s="49"/>
      <c r="O6" s="49"/>
      <c r="P6" s="26"/>
      <c r="Q6" s="26"/>
      <c r="R6" s="51"/>
      <c r="S6" s="51"/>
      <c r="T6" s="51"/>
    </row>
    <row r="7" spans="1:20" ht="15" customHeight="1" x14ac:dyDescent="0.25">
      <c r="A7" s="175"/>
      <c r="B7" s="132" t="s">
        <v>12</v>
      </c>
      <c r="C7" s="94" t="str">
        <f>Summary!$B8</f>
        <v>0.1% DMSO - PI</v>
      </c>
      <c r="D7" s="4">
        <f t="shared" si="0"/>
        <v>5</v>
      </c>
      <c r="E7" s="8">
        <f t="shared" si="1"/>
        <v>0</v>
      </c>
      <c r="F7" s="69">
        <f>AVERAGE(E7:E8)</f>
        <v>0</v>
      </c>
      <c r="G7" s="71" t="e">
        <f>ROUND(F7/$F$5*100,1)</f>
        <v>#DIV/0!</v>
      </c>
      <c r="H7" s="159" t="s">
        <v>20</v>
      </c>
      <c r="I7" s="156" t="str" cm="1">
        <f t="array" ref="I7">IF(OR(ISERR(G9:G12)=TRUE),"",IF(COUNTIFS(G9:G12,"&gt;84.5")&lt;1,"N","Y"))</f>
        <v/>
      </c>
      <c r="J7" s="33"/>
      <c r="M7" s="49"/>
      <c r="N7" s="49"/>
      <c r="O7" s="49"/>
      <c r="P7" s="26"/>
      <c r="Q7" s="26"/>
      <c r="R7" s="51"/>
      <c r="S7" s="51"/>
      <c r="T7" s="51"/>
    </row>
    <row r="8" spans="1:20" ht="15.75" thickBot="1" x14ac:dyDescent="0.3">
      <c r="A8" s="175"/>
      <c r="B8" s="133"/>
      <c r="C8" s="95"/>
      <c r="D8" s="5">
        <f t="shared" si="0"/>
        <v>6</v>
      </c>
      <c r="E8" s="7">
        <f t="shared" si="1"/>
        <v>0</v>
      </c>
      <c r="F8" s="77"/>
      <c r="G8" s="73"/>
      <c r="H8" s="170"/>
      <c r="I8" s="157"/>
      <c r="J8" s="33"/>
      <c r="M8" s="49"/>
      <c r="N8" s="49"/>
      <c r="O8" s="49"/>
      <c r="P8" s="26"/>
      <c r="Q8" s="26"/>
      <c r="R8" s="51"/>
      <c r="S8" s="51"/>
      <c r="T8" s="51"/>
    </row>
    <row r="9" spans="1:20" x14ac:dyDescent="0.25">
      <c r="A9" s="175"/>
      <c r="B9" s="132" t="e">
        <f>Summary!#REF!</f>
        <v>#REF!</v>
      </c>
      <c r="C9" s="100" t="e">
        <f>Summary!#REF!</f>
        <v>#REF!</v>
      </c>
      <c r="D9" s="4">
        <f t="shared" si="0"/>
        <v>7</v>
      </c>
      <c r="E9" s="8">
        <f t="shared" si="1"/>
        <v>0</v>
      </c>
      <c r="F9" s="69">
        <f>AVERAGE(E9:E10)</f>
        <v>0</v>
      </c>
      <c r="G9" s="71" t="e">
        <f>ROUND(F9/$F$5*100,1)</f>
        <v>#DIV/0!</v>
      </c>
      <c r="I9" s="33"/>
      <c r="J9" s="33"/>
      <c r="M9" s="49"/>
      <c r="N9" s="49"/>
      <c r="O9" s="49"/>
      <c r="P9" s="26"/>
      <c r="Q9" s="26"/>
      <c r="R9" s="51"/>
      <c r="S9" s="51"/>
      <c r="T9" s="51"/>
    </row>
    <row r="10" spans="1:20" x14ac:dyDescent="0.25">
      <c r="A10" s="175"/>
      <c r="B10" s="134"/>
      <c r="C10" s="118"/>
      <c r="D10" s="5">
        <f t="shared" si="0"/>
        <v>8</v>
      </c>
      <c r="E10" s="7">
        <f t="shared" si="1"/>
        <v>0</v>
      </c>
      <c r="F10" s="77"/>
      <c r="G10" s="73"/>
      <c r="I10" s="33"/>
      <c r="J10" s="33"/>
      <c r="M10" s="49"/>
      <c r="N10" s="49"/>
      <c r="O10" s="49"/>
      <c r="P10" s="26"/>
      <c r="Q10" s="26"/>
      <c r="R10" s="51"/>
      <c r="S10" s="51"/>
      <c r="T10" s="51"/>
    </row>
    <row r="11" spans="1:20" ht="15" customHeight="1" x14ac:dyDescent="0.25">
      <c r="A11" s="175"/>
      <c r="B11" s="132" t="str">
        <f>Summary!$A10</f>
        <v>PPD</v>
      </c>
      <c r="C11" s="100">
        <f>Summary!$B10</f>
        <v>75</v>
      </c>
      <c r="D11" s="18">
        <f t="shared" si="0"/>
        <v>9</v>
      </c>
      <c r="E11" s="8">
        <f t="shared" si="1"/>
        <v>0</v>
      </c>
      <c r="F11" s="164">
        <f>AVERAGE(E11:E12)</f>
        <v>0</v>
      </c>
      <c r="G11" s="181" t="e">
        <f>ROUND(F11/$F$5*100,1)</f>
        <v>#DIV/0!</v>
      </c>
      <c r="I11" s="33"/>
      <c r="J11" s="33"/>
      <c r="M11" s="49"/>
      <c r="N11" s="49"/>
      <c r="O11" s="49"/>
      <c r="P11" s="26"/>
      <c r="Q11" s="26"/>
      <c r="R11" s="51"/>
      <c r="S11" s="51"/>
      <c r="T11" s="51"/>
    </row>
    <row r="12" spans="1:20" ht="15.75" thickBot="1" x14ac:dyDescent="0.3">
      <c r="A12" s="176"/>
      <c r="B12" s="149"/>
      <c r="C12" s="179"/>
      <c r="D12" s="28">
        <f t="shared" si="0"/>
        <v>10</v>
      </c>
      <c r="E12" s="12">
        <f t="shared" si="1"/>
        <v>0</v>
      </c>
      <c r="F12" s="165"/>
      <c r="G12" s="182"/>
      <c r="I12" s="33"/>
      <c r="J12" s="33"/>
      <c r="M12" s="49"/>
      <c r="N12" s="49"/>
      <c r="O12" s="49"/>
      <c r="P12" s="26"/>
      <c r="Q12" s="26"/>
      <c r="R12" s="51"/>
      <c r="S12" s="51"/>
      <c r="T12" s="51"/>
    </row>
    <row r="13" spans="1:20" ht="15" customHeight="1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1">
        <f t="shared" si="1"/>
        <v>0</v>
      </c>
      <c r="F13" s="155">
        <f t="shared" ref="F13" si="2">AVERAGE(E13:E14)</f>
        <v>0</v>
      </c>
      <c r="G13" s="180" t="e">
        <f t="shared" ref="G13" si="3">ROUND(F13/$F$5*100,1)</f>
        <v>#DIV/0!</v>
      </c>
      <c r="I13" s="33"/>
      <c r="J13" s="33"/>
      <c r="M13" s="49"/>
      <c r="N13" s="49"/>
      <c r="O13" s="49"/>
      <c r="P13" s="26"/>
      <c r="Q13" s="26"/>
      <c r="R13" s="51"/>
      <c r="S13" s="51"/>
      <c r="T13" s="51"/>
    </row>
    <row r="14" spans="1:20" x14ac:dyDescent="0.25">
      <c r="A14" s="172"/>
      <c r="B14" s="167"/>
      <c r="C14" s="169"/>
      <c r="D14" s="6">
        <f t="shared" si="0"/>
        <v>12</v>
      </c>
      <c r="E14" s="10">
        <f t="shared" si="1"/>
        <v>0</v>
      </c>
      <c r="F14" s="77"/>
      <c r="G14" s="73"/>
      <c r="I14" s="33"/>
      <c r="J14" s="33"/>
      <c r="M14" s="49"/>
      <c r="N14" s="49"/>
      <c r="O14" s="49"/>
      <c r="P14" s="26"/>
      <c r="Q14" s="26"/>
      <c r="R14" s="51"/>
      <c r="S14" s="51"/>
      <c r="T14" s="51"/>
    </row>
    <row r="15" spans="1:20" ht="15" customHeight="1" x14ac:dyDescent="0.25">
      <c r="A15" s="172"/>
      <c r="B15" s="177" t="str">
        <f>Summary!$A$14</f>
        <v>BRTGA-099</v>
      </c>
      <c r="C15" s="100">
        <f>Summary!$B$14</f>
        <v>500</v>
      </c>
      <c r="D15" s="4">
        <f t="shared" si="0"/>
        <v>13</v>
      </c>
      <c r="E15" s="8">
        <f t="shared" si="1"/>
        <v>0</v>
      </c>
      <c r="F15" s="69">
        <f t="shared" ref="F15" si="4">AVERAGE(E15:E16)</f>
        <v>0</v>
      </c>
      <c r="G15" s="71" t="e">
        <f t="shared" ref="G15" si="5">ROUND(F15/$F$5*100,1)</f>
        <v>#DIV/0!</v>
      </c>
      <c r="I15" s="33"/>
      <c r="J15" s="33"/>
      <c r="M15" s="49"/>
      <c r="N15" s="49"/>
      <c r="O15" s="49"/>
      <c r="P15" s="26"/>
      <c r="Q15" s="26"/>
      <c r="R15" s="51"/>
      <c r="S15" s="51"/>
      <c r="T15" s="51"/>
    </row>
    <row r="16" spans="1:20" ht="15" customHeight="1" thickBot="1" x14ac:dyDescent="0.3">
      <c r="A16" s="173"/>
      <c r="B16" s="178"/>
      <c r="C16" s="179"/>
      <c r="D16" s="28">
        <f t="shared" si="0"/>
        <v>14</v>
      </c>
      <c r="E16" s="12">
        <f t="shared" si="1"/>
        <v>0</v>
      </c>
      <c r="F16" s="119"/>
      <c r="G16" s="113"/>
      <c r="I16" s="33"/>
      <c r="J16" s="33"/>
      <c r="P16" s="26"/>
      <c r="Q16" s="26"/>
      <c r="R16" s="51"/>
      <c r="S16" s="51"/>
      <c r="T16" s="51"/>
    </row>
    <row r="17" spans="16:20" ht="15" customHeight="1" x14ac:dyDescent="0.25">
      <c r="P17" s="26"/>
      <c r="Q17" s="26"/>
      <c r="R17" s="51"/>
      <c r="S17" s="51"/>
      <c r="T17" s="51"/>
    </row>
    <row r="18" spans="16:20" ht="15" customHeight="1" x14ac:dyDescent="0.25">
      <c r="P18" s="26"/>
      <c r="Q18" s="26"/>
      <c r="R18" s="51"/>
      <c r="S18" s="51"/>
      <c r="T18" s="51"/>
    </row>
    <row r="19" spans="16:20" x14ac:dyDescent="0.25">
      <c r="P19" s="26"/>
      <c r="Q19" s="26"/>
      <c r="R19" s="51"/>
      <c r="S19" s="51"/>
    </row>
    <row r="20" spans="16:20" x14ac:dyDescent="0.25">
      <c r="P20" s="26"/>
      <c r="Q20" s="26"/>
      <c r="R20" s="51"/>
      <c r="S20" s="51"/>
    </row>
    <row r="21" spans="16:20" ht="15" customHeight="1" x14ac:dyDescent="0.25">
      <c r="P21" s="26"/>
      <c r="Q21" s="26"/>
      <c r="R21" s="51"/>
      <c r="S21" s="51"/>
    </row>
    <row r="22" spans="16:20" ht="15" customHeight="1" x14ac:dyDescent="0.25">
      <c r="P22" s="26"/>
      <c r="Q22" s="26"/>
      <c r="R22" s="51"/>
      <c r="S22" s="51"/>
    </row>
    <row r="23" spans="16:20" x14ac:dyDescent="0.25">
      <c r="P23" s="26"/>
      <c r="Q23" s="26"/>
      <c r="R23" s="51"/>
      <c r="S23" s="51"/>
    </row>
    <row r="24" spans="16:20" x14ac:dyDescent="0.25">
      <c r="P24" s="26"/>
      <c r="Q24" s="26"/>
      <c r="R24" s="51"/>
      <c r="S24" s="51"/>
    </row>
    <row r="25" spans="16:20" x14ac:dyDescent="0.25">
      <c r="P25" s="26"/>
      <c r="Q25" s="26"/>
      <c r="R25" s="51"/>
      <c r="S25" s="51"/>
    </row>
    <row r="26" spans="16:20" x14ac:dyDescent="0.25">
      <c r="P26" s="26"/>
      <c r="Q26" s="26"/>
      <c r="R26" s="51"/>
      <c r="S26" s="51"/>
    </row>
    <row r="27" spans="16:20" x14ac:dyDescent="0.25">
      <c r="P27" s="26"/>
      <c r="Q27" s="26"/>
      <c r="R27" s="51"/>
      <c r="S27" s="51"/>
    </row>
    <row r="28" spans="16:20" x14ac:dyDescent="0.25">
      <c r="P28" s="26"/>
      <c r="Q28" s="26"/>
      <c r="R28" s="51"/>
      <c r="S28" s="51"/>
    </row>
    <row r="29" spans="16:20" x14ac:dyDescent="0.25">
      <c r="P29" s="26"/>
      <c r="Q29" s="26"/>
      <c r="R29" s="51"/>
      <c r="S29" s="51"/>
    </row>
    <row r="30" spans="16:20" x14ac:dyDescent="0.25">
      <c r="P30" s="26"/>
      <c r="Q30" s="26"/>
      <c r="R30" s="51"/>
      <c r="S30" s="51"/>
    </row>
    <row r="31" spans="16:20" x14ac:dyDescent="0.25">
      <c r="P31" s="26"/>
      <c r="Q31" s="26"/>
      <c r="R31" s="51"/>
      <c r="S31" s="51"/>
    </row>
    <row r="32" spans="16:20" x14ac:dyDescent="0.25">
      <c r="P32" s="26"/>
      <c r="Q32" s="26"/>
      <c r="R32" s="51"/>
      <c r="S32" s="51"/>
    </row>
    <row r="33" spans="16:19" x14ac:dyDescent="0.25">
      <c r="P33" s="26"/>
      <c r="Q33" s="26"/>
      <c r="R33" s="51"/>
      <c r="S33" s="51"/>
    </row>
    <row r="34" spans="16:19" x14ac:dyDescent="0.25">
      <c r="P34" s="26"/>
      <c r="Q34" s="26"/>
      <c r="R34" s="51"/>
      <c r="S34" s="51"/>
    </row>
    <row r="35" spans="16:19" ht="15" customHeight="1" x14ac:dyDescent="0.25">
      <c r="P35" s="26"/>
      <c r="Q35" s="26"/>
      <c r="R35" s="51"/>
      <c r="S35" s="51"/>
    </row>
    <row r="36" spans="16:19" ht="15" customHeight="1" x14ac:dyDescent="0.25">
      <c r="P36" s="26"/>
      <c r="Q36" s="26"/>
      <c r="R36" s="51"/>
      <c r="S36" s="51"/>
    </row>
    <row r="37" spans="16:19" x14ac:dyDescent="0.25">
      <c r="P37" s="26"/>
      <c r="Q37" s="26"/>
      <c r="R37" s="51"/>
      <c r="S37" s="51"/>
    </row>
    <row r="38" spans="16:19" x14ac:dyDescent="0.25">
      <c r="Q38" s="26"/>
      <c r="R38" s="51"/>
      <c r="S38" s="51"/>
    </row>
    <row r="39" spans="16:19" x14ac:dyDescent="0.25">
      <c r="Q39" s="26"/>
      <c r="R39" s="51"/>
      <c r="S39" s="51"/>
    </row>
    <row r="40" spans="16:19" x14ac:dyDescent="0.25">
      <c r="Q40" s="26"/>
      <c r="R40" s="51"/>
      <c r="S40" s="51"/>
    </row>
    <row r="41" spans="16:19" x14ac:dyDescent="0.25">
      <c r="Q41" s="26"/>
      <c r="R41" s="51"/>
      <c r="S41" s="51"/>
    </row>
    <row r="42" spans="16:19" x14ac:dyDescent="0.25">
      <c r="R42" s="51"/>
      <c r="S42" s="51"/>
    </row>
    <row r="43" spans="16:19" x14ac:dyDescent="0.25">
      <c r="R43" s="51"/>
      <c r="S43" s="51"/>
    </row>
    <row r="44" spans="16:19" x14ac:dyDescent="0.25">
      <c r="R44" s="51"/>
      <c r="S44" s="51"/>
    </row>
    <row r="45" spans="16:19" x14ac:dyDescent="0.25">
      <c r="R45" s="51"/>
      <c r="S45" s="51"/>
    </row>
    <row r="46" spans="16:19" x14ac:dyDescent="0.25">
      <c r="R46" s="51"/>
      <c r="S46" s="51"/>
    </row>
    <row r="47" spans="16:19" x14ac:dyDescent="0.25">
      <c r="R47" s="51"/>
      <c r="S47" s="51"/>
    </row>
    <row r="48" spans="16:19" x14ac:dyDescent="0.25">
      <c r="R48" s="51"/>
      <c r="S48" s="51"/>
    </row>
    <row r="49" spans="18:19" ht="15" customHeight="1" x14ac:dyDescent="0.25">
      <c r="R49" s="51"/>
      <c r="S49" s="51"/>
    </row>
    <row r="50" spans="18:19" ht="15" customHeight="1" x14ac:dyDescent="0.25">
      <c r="R50" s="51"/>
      <c r="S50" s="51"/>
    </row>
    <row r="51" spans="18:19" x14ac:dyDescent="0.25">
      <c r="R51" s="51"/>
      <c r="S51" s="51"/>
    </row>
    <row r="52" spans="18:19" x14ac:dyDescent="0.25">
      <c r="R52" s="51"/>
      <c r="S52" s="51"/>
    </row>
    <row r="53" spans="18:19" x14ac:dyDescent="0.25">
      <c r="R53" s="51"/>
      <c r="S53" s="51"/>
    </row>
    <row r="54" spans="18:19" x14ac:dyDescent="0.25">
      <c r="R54" s="51"/>
      <c r="S54" s="51"/>
    </row>
    <row r="55" spans="18:19" x14ac:dyDescent="0.25">
      <c r="R55" s="51"/>
      <c r="S55" s="51"/>
    </row>
    <row r="56" spans="18:19" x14ac:dyDescent="0.25">
      <c r="R56" s="51"/>
      <c r="S56" s="51"/>
    </row>
    <row r="57" spans="18:19" x14ac:dyDescent="0.25">
      <c r="R57" s="51"/>
      <c r="S57" s="51"/>
    </row>
    <row r="58" spans="18:19" x14ac:dyDescent="0.25">
      <c r="R58" s="51"/>
      <c r="S58" s="51"/>
    </row>
    <row r="59" spans="18:19" x14ac:dyDescent="0.25">
      <c r="R59" s="51"/>
      <c r="S59" s="51"/>
    </row>
    <row r="60" spans="18:19" x14ac:dyDescent="0.25">
      <c r="R60" s="51"/>
      <c r="S60" s="51"/>
    </row>
    <row r="61" spans="18:19" x14ac:dyDescent="0.25">
      <c r="R61" s="51"/>
      <c r="S61" s="51"/>
    </row>
    <row r="62" spans="18:19" x14ac:dyDescent="0.25">
      <c r="R62" s="51"/>
      <c r="S62" s="51"/>
    </row>
    <row r="63" spans="18:19" ht="15" customHeight="1" x14ac:dyDescent="0.25">
      <c r="R63" s="51"/>
      <c r="S63" s="51"/>
    </row>
    <row r="64" spans="18:19" ht="15" customHeight="1" x14ac:dyDescent="0.25">
      <c r="R64" s="51"/>
      <c r="S64" s="51"/>
    </row>
    <row r="65" spans="18:19" x14ac:dyDescent="0.25">
      <c r="R65" s="51"/>
      <c r="S65" s="51"/>
    </row>
    <row r="77" spans="18:19" ht="15" customHeight="1" x14ac:dyDescent="0.25"/>
    <row r="78" spans="18:19" ht="15" customHeight="1" x14ac:dyDescent="0.25"/>
    <row r="91" ht="15" customHeight="1" x14ac:dyDescent="0.25"/>
    <row r="92" ht="15" customHeight="1" x14ac:dyDescent="0.25"/>
    <row r="105" ht="15" customHeight="1" x14ac:dyDescent="0.25"/>
    <row r="106" ht="15" customHeight="1" x14ac:dyDescent="0.25"/>
    <row r="119" ht="15" customHeight="1" x14ac:dyDescent="0.25"/>
    <row r="120" ht="15" customHeight="1" x14ac:dyDescent="0.25"/>
    <row r="133" ht="15" customHeight="1" x14ac:dyDescent="0.25"/>
    <row r="134" ht="15" customHeight="1" x14ac:dyDescent="0.25"/>
    <row r="147" ht="15" customHeight="1" x14ac:dyDescent="0.25"/>
    <row r="148" ht="15" customHeight="1" x14ac:dyDescent="0.25"/>
  </sheetData>
  <mergeCells count="36">
    <mergeCell ref="G11:G12"/>
    <mergeCell ref="A13:A16"/>
    <mergeCell ref="B13:B14"/>
    <mergeCell ref="C13:C14"/>
    <mergeCell ref="F13:F14"/>
    <mergeCell ref="G13:G14"/>
    <mergeCell ref="B15:B16"/>
    <mergeCell ref="C15:C16"/>
    <mergeCell ref="F15:F16"/>
    <mergeCell ref="G15:G16"/>
    <mergeCell ref="H7:H8"/>
    <mergeCell ref="I7:I8"/>
    <mergeCell ref="B9:B10"/>
    <mergeCell ref="C9:C10"/>
    <mergeCell ref="F9:F10"/>
    <mergeCell ref="G9:G10"/>
    <mergeCell ref="G7:G8"/>
    <mergeCell ref="H3:H4"/>
    <mergeCell ref="I3:I4"/>
    <mergeCell ref="C5:C6"/>
    <mergeCell ref="F5:F6"/>
    <mergeCell ref="G5:G6"/>
    <mergeCell ref="H5:H6"/>
    <mergeCell ref="I5:I6"/>
    <mergeCell ref="G3:G4"/>
    <mergeCell ref="A2:B2"/>
    <mergeCell ref="A3:A12"/>
    <mergeCell ref="B3:B6"/>
    <mergeCell ref="C3:C4"/>
    <mergeCell ref="F3:F4"/>
    <mergeCell ref="B7:B8"/>
    <mergeCell ref="C7:C8"/>
    <mergeCell ref="F7:F8"/>
    <mergeCell ref="B11:B12"/>
    <mergeCell ref="C11:C12"/>
    <mergeCell ref="F11:F12"/>
  </mergeCells>
  <conditionalFormatting sqref="G5:G8">
    <cfRule type="expression" dxfId="44" priority="2" stopIfTrue="1">
      <formula>G5&lt;94.5</formula>
    </cfRule>
  </conditionalFormatting>
  <conditionalFormatting sqref="G13:G14">
    <cfRule type="expression" dxfId="42" priority="8" stopIfTrue="1">
      <formula>IF(#REF!=500,G13&gt;84.4)</formula>
    </cfRule>
  </conditionalFormatting>
  <conditionalFormatting sqref="I3:I8">
    <cfRule type="expression" dxfId="39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BFB70444-8739-413D-843C-7C51D23DA162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F8480D47-D9F8-4BDB-9E26-53AFFC28A8AE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84AC0422-F612-4A94-A826-94837CC340A6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7" id="{9AE33A3B-D0B5-4E39-B955-FD9D3C3EE6D5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A1F768D5-3B50-4446-BA9D-FBDE1CEF3173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C5F7B24E-D5DA-434E-A189-560F95CAC21A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  <x14:conditionalFormatting xmlns:xm="http://schemas.microsoft.com/office/excel/2006/main">
          <x14:cfRule type="expression" priority="6275" id="{05989247-C355-4D9F-9692-95B3A79C6634}">
            <xm:f>IF(Summary!#REF!=90,OR(G9&gt;95.4,G9&lt;84.49))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G9:G10</xm:sqref>
        </x14:conditionalFormatting>
        <x14:conditionalFormatting xmlns:xm="http://schemas.microsoft.com/office/excel/2006/main">
          <x14:cfRule type="expression" priority="6276" id="{05989247-C355-4D9F-9692-95B3A79C6634}">
            <xm:f>IF(Summary!$C10=90,OR(G11&gt;95.4,G11&lt;84.49))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G11:G12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6FFE8-2E83-4AAE-A2E2-EFC871D4C0A4}">
  <sheetPr>
    <tabColor rgb="FF9AA1E2"/>
    <pageSetUpPr fitToPage="1"/>
  </sheetPr>
  <dimension ref="A1:J16"/>
  <sheetViews>
    <sheetView zoomScaleNormal="100" workbookViewId="0">
      <selection activeCell="I20" sqref="I2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10" max="10" width="7.140625" customWidth="1"/>
  </cols>
  <sheetData>
    <row r="1" spans="1:10" ht="15.75" thickBot="1" x14ac:dyDescent="0.3">
      <c r="H1" s="48" t="s">
        <v>31</v>
      </c>
      <c r="I1" s="48" t="s">
        <v>33</v>
      </c>
      <c r="J1" s="48" t="s">
        <v>32</v>
      </c>
    </row>
    <row r="2" spans="1:10" ht="30.75" thickBot="1" x14ac:dyDescent="0.3">
      <c r="A2" s="183" t="s">
        <v>3</v>
      </c>
      <c r="B2" s="184"/>
      <c r="C2" s="30" t="s">
        <v>2</v>
      </c>
      <c r="D2" s="31" t="s">
        <v>1</v>
      </c>
      <c r="E2" s="32" t="s">
        <v>11</v>
      </c>
      <c r="H2" s="49"/>
      <c r="I2" s="49"/>
      <c r="J2" s="49"/>
    </row>
    <row r="3" spans="1:1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9">
        <f>$J2</f>
        <v>0</v>
      </c>
      <c r="H3" s="49"/>
      <c r="I3" s="49"/>
      <c r="J3" s="49"/>
    </row>
    <row r="4" spans="1:10" x14ac:dyDescent="0.25">
      <c r="A4" s="175"/>
      <c r="B4" s="133"/>
      <c r="C4" s="99"/>
      <c r="D4" s="29">
        <f t="shared" ref="D4:D16" si="0">D3+1</f>
        <v>2</v>
      </c>
      <c r="E4" s="20">
        <f t="shared" ref="E4:E16" si="1">$J3</f>
        <v>0</v>
      </c>
      <c r="H4" s="49"/>
      <c r="I4" s="49"/>
      <c r="J4" s="49"/>
    </row>
    <row r="5" spans="1:10" ht="15" customHeight="1" x14ac:dyDescent="0.25">
      <c r="A5" s="175"/>
      <c r="B5" s="133"/>
      <c r="C5" s="98" t="s">
        <v>0</v>
      </c>
      <c r="D5" s="29">
        <f t="shared" si="0"/>
        <v>3</v>
      </c>
      <c r="E5" s="20">
        <f t="shared" si="1"/>
        <v>0</v>
      </c>
      <c r="H5" s="49"/>
      <c r="I5" s="49"/>
      <c r="J5" s="49"/>
    </row>
    <row r="6" spans="1:10" x14ac:dyDescent="0.25">
      <c r="A6" s="175"/>
      <c r="B6" s="134"/>
      <c r="C6" s="95"/>
      <c r="D6" s="5">
        <f t="shared" si="0"/>
        <v>4</v>
      </c>
      <c r="E6" s="21">
        <f t="shared" si="1"/>
        <v>0</v>
      </c>
      <c r="H6" s="49"/>
      <c r="I6" s="49"/>
      <c r="J6" s="49"/>
    </row>
    <row r="7" spans="1:10" ht="15" customHeight="1" x14ac:dyDescent="0.25">
      <c r="A7" s="175"/>
      <c r="B7" s="132" t="s">
        <v>12</v>
      </c>
      <c r="C7" s="94" t="str">
        <f>Summary!$B$8</f>
        <v>0.1% DMSO - PI</v>
      </c>
      <c r="D7" s="4">
        <f t="shared" si="0"/>
        <v>5</v>
      </c>
      <c r="E7" s="22">
        <f t="shared" si="1"/>
        <v>0</v>
      </c>
      <c r="H7" s="49"/>
      <c r="I7" s="49"/>
      <c r="J7" s="49"/>
    </row>
    <row r="8" spans="1:10" x14ac:dyDescent="0.25">
      <c r="A8" s="175"/>
      <c r="B8" s="133"/>
      <c r="C8" s="95"/>
      <c r="D8" s="5">
        <f t="shared" si="0"/>
        <v>6</v>
      </c>
      <c r="E8" s="21">
        <f t="shared" si="1"/>
        <v>0</v>
      </c>
      <c r="H8" s="49"/>
      <c r="I8" s="49"/>
      <c r="J8" s="49"/>
    </row>
    <row r="9" spans="1:10" x14ac:dyDescent="0.25">
      <c r="A9" s="175"/>
      <c r="B9" s="132" t="e">
        <f>Summary!#REF!</f>
        <v>#REF!</v>
      </c>
      <c r="C9" s="169" t="e">
        <f>Summary!#REF!</f>
        <v>#REF!</v>
      </c>
      <c r="D9" s="4">
        <f t="shared" si="0"/>
        <v>7</v>
      </c>
      <c r="E9" s="22">
        <f t="shared" si="1"/>
        <v>0</v>
      </c>
      <c r="H9" s="49"/>
      <c r="I9" s="49"/>
      <c r="J9" s="49"/>
    </row>
    <row r="10" spans="1:10" x14ac:dyDescent="0.25">
      <c r="A10" s="175"/>
      <c r="B10" s="133"/>
      <c r="C10" s="169"/>
      <c r="D10" s="5">
        <f t="shared" si="0"/>
        <v>8</v>
      </c>
      <c r="E10" s="21">
        <f t="shared" si="1"/>
        <v>0</v>
      </c>
      <c r="H10" s="49"/>
      <c r="I10" s="49"/>
      <c r="J10" s="49"/>
    </row>
    <row r="11" spans="1:10" ht="15" customHeight="1" x14ac:dyDescent="0.25">
      <c r="A11" s="175"/>
      <c r="B11" s="185" t="str">
        <f>Summary!$A$10</f>
        <v>PPD</v>
      </c>
      <c r="C11" s="187">
        <f>Summary!$B$10</f>
        <v>75</v>
      </c>
      <c r="D11" s="18">
        <f t="shared" si="0"/>
        <v>9</v>
      </c>
      <c r="E11" s="23">
        <f t="shared" si="1"/>
        <v>0</v>
      </c>
      <c r="H11" s="49"/>
      <c r="I11" s="49"/>
      <c r="J11" s="49"/>
    </row>
    <row r="12" spans="1:10" ht="15.75" thickBot="1" x14ac:dyDescent="0.3">
      <c r="A12" s="176"/>
      <c r="B12" s="186"/>
      <c r="C12" s="188"/>
      <c r="D12" s="28">
        <f t="shared" si="0"/>
        <v>10</v>
      </c>
      <c r="E12" s="25">
        <f t="shared" si="1"/>
        <v>0</v>
      </c>
      <c r="H12" s="49"/>
      <c r="I12" s="49"/>
      <c r="J12" s="49"/>
    </row>
    <row r="13" spans="1:10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9">
        <f t="shared" si="1"/>
        <v>0</v>
      </c>
      <c r="H13" s="49"/>
      <c r="I13" s="49"/>
      <c r="J13" s="49"/>
    </row>
    <row r="14" spans="1:10" x14ac:dyDescent="0.25">
      <c r="A14" s="172"/>
      <c r="B14" s="167"/>
      <c r="C14" s="169"/>
      <c r="D14" s="6">
        <f t="shared" si="0"/>
        <v>12</v>
      </c>
      <c r="E14" s="24">
        <f t="shared" si="1"/>
        <v>0</v>
      </c>
      <c r="H14" s="49"/>
      <c r="I14" s="49"/>
      <c r="J14" s="49"/>
    </row>
    <row r="15" spans="1:10" ht="15" customHeight="1" x14ac:dyDescent="0.25">
      <c r="A15" s="172"/>
      <c r="B15" s="189" t="str">
        <f>Summary!$A$14</f>
        <v>BRTGA-099</v>
      </c>
      <c r="C15" s="169">
        <f>Summary!$B$14</f>
        <v>500</v>
      </c>
      <c r="D15" s="18">
        <f t="shared" si="0"/>
        <v>13</v>
      </c>
      <c r="E15" s="23">
        <f t="shared" si="1"/>
        <v>0</v>
      </c>
      <c r="H15" s="49"/>
      <c r="I15" s="49"/>
      <c r="J15" s="49"/>
    </row>
    <row r="16" spans="1:10" ht="15.75" thickBot="1" x14ac:dyDescent="0.3">
      <c r="A16" s="173"/>
      <c r="B16" s="178"/>
      <c r="C16" s="179"/>
      <c r="D16" s="28">
        <f t="shared" si="0"/>
        <v>14</v>
      </c>
      <c r="E16" s="25">
        <f t="shared" si="1"/>
        <v>0</v>
      </c>
      <c r="H16" s="49"/>
      <c r="I16" s="49"/>
      <c r="J16" s="49"/>
    </row>
  </sheetData>
  <mergeCells count="16">
    <mergeCell ref="C13:C14"/>
    <mergeCell ref="B15:B16"/>
    <mergeCell ref="C15:C16"/>
    <mergeCell ref="A2:B2"/>
    <mergeCell ref="B3:B6"/>
    <mergeCell ref="C3:C4"/>
    <mergeCell ref="C5:C6"/>
    <mergeCell ref="C7:C8"/>
    <mergeCell ref="C9:C10"/>
    <mergeCell ref="C11:C12"/>
    <mergeCell ref="B13:B14"/>
    <mergeCell ref="A3:A12"/>
    <mergeCell ref="B7:B8"/>
    <mergeCell ref="B9:B10"/>
    <mergeCell ref="B11:B12"/>
    <mergeCell ref="A13:A16"/>
  </mergeCells>
  <conditionalFormatting sqref="D3:E16">
    <cfRule type="expression" dxfId="36" priority="1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DAC52-3E3D-444B-A0F3-975BBCC3496C}">
  <sheetPr>
    <tabColor rgb="FF8DD4DB"/>
    <pageSetUpPr fitToPage="1"/>
  </sheetPr>
  <dimension ref="A1:T148"/>
  <sheetViews>
    <sheetView zoomScaleNormal="100" workbookViewId="0">
      <selection activeCell="I20" sqref="I2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6" max="6" width="9.140625" style="2"/>
    <col min="7" max="7" width="8.42578125" style="2" bestFit="1" customWidth="1"/>
    <col min="9" max="9" width="8.7109375" bestFit="1" customWidth="1"/>
    <col min="14" max="14" width="9.140625" customWidth="1"/>
    <col min="15" max="15" width="9.85546875" customWidth="1"/>
    <col min="18" max="18" width="5.7109375" bestFit="1" customWidth="1"/>
    <col min="19" max="19" width="4.28515625" bestFit="1" customWidth="1"/>
    <col min="20" max="20" width="6" bestFit="1" customWidth="1"/>
  </cols>
  <sheetData>
    <row r="1" spans="1:20" ht="32.25" thickBot="1" x14ac:dyDescent="0.55000000000000004">
      <c r="A1" s="38" t="str">
        <f>IF(COUNTIF(I3:I8,"N")&gt;0,"Run Fails - Repeat Required","")</f>
        <v/>
      </c>
      <c r="B1" s="37"/>
      <c r="C1" s="37"/>
      <c r="D1" s="37"/>
      <c r="E1" s="37"/>
      <c r="M1" s="48" t="s">
        <v>31</v>
      </c>
      <c r="N1" s="48" t="s">
        <v>33</v>
      </c>
      <c r="O1" s="48" t="s">
        <v>32</v>
      </c>
      <c r="R1" s="50"/>
      <c r="S1" s="50"/>
      <c r="T1" s="50"/>
    </row>
    <row r="2" spans="1:20" ht="30.75" thickBot="1" x14ac:dyDescent="0.3">
      <c r="A2" s="151" t="s">
        <v>3</v>
      </c>
      <c r="B2" s="152"/>
      <c r="C2" s="43" t="s">
        <v>2</v>
      </c>
      <c r="D2" s="44" t="s">
        <v>1</v>
      </c>
      <c r="E2" s="43" t="s">
        <v>4</v>
      </c>
      <c r="F2" s="44" t="s">
        <v>5</v>
      </c>
      <c r="G2" s="45" t="s">
        <v>6</v>
      </c>
      <c r="H2" s="39" t="s">
        <v>16</v>
      </c>
      <c r="I2" s="40" t="s">
        <v>18</v>
      </c>
      <c r="J2" s="33"/>
      <c r="M2" s="49"/>
      <c r="N2" s="49"/>
      <c r="O2" s="49"/>
      <c r="R2" s="51"/>
      <c r="S2" s="51"/>
      <c r="T2" s="51"/>
    </row>
    <row r="3" spans="1:2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1">
        <f>$O2</f>
        <v>0</v>
      </c>
      <c r="F3" s="155">
        <f>AVERAGE(E3:E4)</f>
        <v>0</v>
      </c>
      <c r="G3" s="163"/>
      <c r="H3" s="158" t="s">
        <v>17</v>
      </c>
      <c r="I3" s="160" t="str">
        <f>IF(ISERR(G5)=TRUE,"",IF(G5&gt;94.5,"Y","N"))</f>
        <v/>
      </c>
      <c r="J3" s="33"/>
      <c r="M3" s="49"/>
      <c r="N3" s="49"/>
      <c r="O3" s="49"/>
      <c r="R3" s="51"/>
      <c r="S3" s="51"/>
      <c r="T3" s="51"/>
    </row>
    <row r="4" spans="1:20" x14ac:dyDescent="0.25">
      <c r="A4" s="175"/>
      <c r="B4" s="133"/>
      <c r="C4" s="99"/>
      <c r="D4" s="29">
        <f t="shared" ref="D4:D16" si="0">D3+1</f>
        <v>2</v>
      </c>
      <c r="E4" s="9">
        <f t="shared" ref="E4:E16" si="1">$O3</f>
        <v>0</v>
      </c>
      <c r="F4" s="80"/>
      <c r="G4" s="75"/>
      <c r="H4" s="159"/>
      <c r="I4" s="156"/>
      <c r="J4" s="33"/>
      <c r="M4" s="49"/>
      <c r="N4" s="49"/>
      <c r="O4" s="49"/>
      <c r="P4" s="26"/>
      <c r="Q4" s="26"/>
      <c r="R4" s="51"/>
      <c r="S4" s="51"/>
      <c r="T4" s="51"/>
    </row>
    <row r="5" spans="1:20" ht="15" customHeight="1" x14ac:dyDescent="0.25">
      <c r="A5" s="175"/>
      <c r="B5" s="133"/>
      <c r="C5" s="98" t="s">
        <v>0</v>
      </c>
      <c r="D5" s="29">
        <f t="shared" si="0"/>
        <v>3</v>
      </c>
      <c r="E5" s="9">
        <f t="shared" si="1"/>
        <v>0</v>
      </c>
      <c r="F5" s="76">
        <f>AVERAGE(E5:E6)</f>
        <v>0</v>
      </c>
      <c r="G5" s="78" t="e">
        <f>ROUND(F5/$F$5*100,1)</f>
        <v>#DIV/0!</v>
      </c>
      <c r="H5" s="159" t="s">
        <v>19</v>
      </c>
      <c r="I5" s="161" t="str">
        <f>IF(OR(ISERR(G7)=TRUE),"",IF(COUNTIFS(G7:G8,"&gt;84.5")&lt;COUNT(G7),"N","Y"))</f>
        <v/>
      </c>
      <c r="J5" s="33"/>
      <c r="M5" s="49"/>
      <c r="N5" s="49"/>
      <c r="O5" s="49"/>
      <c r="P5" s="26"/>
      <c r="Q5" s="26"/>
      <c r="R5" s="51"/>
      <c r="S5" s="51"/>
      <c r="T5" s="51"/>
    </row>
    <row r="6" spans="1:20" x14ac:dyDescent="0.25">
      <c r="A6" s="175"/>
      <c r="B6" s="134"/>
      <c r="C6" s="95"/>
      <c r="D6" s="5">
        <f t="shared" si="0"/>
        <v>4</v>
      </c>
      <c r="E6" s="7">
        <f t="shared" si="1"/>
        <v>0</v>
      </c>
      <c r="F6" s="77"/>
      <c r="G6" s="73"/>
      <c r="H6" s="159"/>
      <c r="I6" s="162"/>
      <c r="J6" s="33"/>
      <c r="M6" s="49"/>
      <c r="N6" s="49"/>
      <c r="O6" s="49"/>
      <c r="P6" s="26"/>
      <c r="Q6" s="26"/>
      <c r="R6" s="51"/>
      <c r="S6" s="51"/>
      <c r="T6" s="51"/>
    </row>
    <row r="7" spans="1:20" ht="15" customHeight="1" x14ac:dyDescent="0.25">
      <c r="A7" s="175"/>
      <c r="B7" s="132" t="s">
        <v>12</v>
      </c>
      <c r="C7" s="94" t="str">
        <f>Summary!$B8</f>
        <v>0.1% DMSO - PI</v>
      </c>
      <c r="D7" s="4">
        <f t="shared" si="0"/>
        <v>5</v>
      </c>
      <c r="E7" s="8">
        <f t="shared" si="1"/>
        <v>0</v>
      </c>
      <c r="F7" s="69">
        <f>AVERAGE(E7:E8)</f>
        <v>0</v>
      </c>
      <c r="G7" s="71" t="e">
        <f>ROUND(F7/$F$5*100,1)</f>
        <v>#DIV/0!</v>
      </c>
      <c r="H7" s="159" t="s">
        <v>20</v>
      </c>
      <c r="I7" s="156" t="str" cm="1">
        <f t="array" ref="I7">IF(OR(ISERR(G9:G12)=TRUE),"",IF(COUNTIFS(G9:G12,"&gt;84.5")&lt;1,"N","Y"))</f>
        <v/>
      </c>
      <c r="J7" s="33"/>
      <c r="M7" s="49"/>
      <c r="N7" s="49"/>
      <c r="O7" s="49"/>
      <c r="P7" s="26"/>
      <c r="Q7" s="26"/>
      <c r="R7" s="51"/>
      <c r="S7" s="51"/>
      <c r="T7" s="51"/>
    </row>
    <row r="8" spans="1:20" ht="15.75" thickBot="1" x14ac:dyDescent="0.3">
      <c r="A8" s="175"/>
      <c r="B8" s="133"/>
      <c r="C8" s="95"/>
      <c r="D8" s="5">
        <f t="shared" si="0"/>
        <v>6</v>
      </c>
      <c r="E8" s="7">
        <f t="shared" si="1"/>
        <v>0</v>
      </c>
      <c r="F8" s="77"/>
      <c r="G8" s="73"/>
      <c r="H8" s="170"/>
      <c r="I8" s="157"/>
      <c r="J8" s="33"/>
      <c r="M8" s="49"/>
      <c r="N8" s="49"/>
      <c r="O8" s="49"/>
      <c r="P8" s="26"/>
      <c r="Q8" s="26"/>
      <c r="R8" s="51"/>
      <c r="S8" s="51"/>
      <c r="T8" s="51"/>
    </row>
    <row r="9" spans="1:20" x14ac:dyDescent="0.25">
      <c r="A9" s="175"/>
      <c r="B9" s="132" t="e">
        <f>Summary!#REF!</f>
        <v>#REF!</v>
      </c>
      <c r="C9" s="100" t="e">
        <f>Summary!#REF!</f>
        <v>#REF!</v>
      </c>
      <c r="D9" s="4">
        <f t="shared" si="0"/>
        <v>7</v>
      </c>
      <c r="E9" s="8">
        <f t="shared" si="1"/>
        <v>0</v>
      </c>
      <c r="F9" s="69">
        <f>AVERAGE(E9:E10)</f>
        <v>0</v>
      </c>
      <c r="G9" s="71" t="e">
        <f>ROUND(F9/$F$5*100,1)</f>
        <v>#DIV/0!</v>
      </c>
      <c r="I9" s="33"/>
      <c r="J9" s="33"/>
      <c r="M9" s="49"/>
      <c r="N9" s="49"/>
      <c r="O9" s="49"/>
      <c r="P9" s="26"/>
      <c r="Q9" s="26"/>
      <c r="R9" s="51"/>
      <c r="S9" s="51"/>
      <c r="T9" s="51"/>
    </row>
    <row r="10" spans="1:20" x14ac:dyDescent="0.25">
      <c r="A10" s="175"/>
      <c r="B10" s="134"/>
      <c r="C10" s="118"/>
      <c r="D10" s="5">
        <f t="shared" si="0"/>
        <v>8</v>
      </c>
      <c r="E10" s="7">
        <f t="shared" si="1"/>
        <v>0</v>
      </c>
      <c r="F10" s="77"/>
      <c r="G10" s="73"/>
      <c r="I10" s="33"/>
      <c r="J10" s="33"/>
      <c r="M10" s="49"/>
      <c r="N10" s="49"/>
      <c r="O10" s="49"/>
      <c r="P10" s="26"/>
      <c r="Q10" s="26"/>
      <c r="R10" s="51"/>
      <c r="S10" s="51"/>
      <c r="T10" s="51"/>
    </row>
    <row r="11" spans="1:20" ht="15" customHeight="1" x14ac:dyDescent="0.25">
      <c r="A11" s="175"/>
      <c r="B11" s="132" t="str">
        <f>Summary!$A10</f>
        <v>PPD</v>
      </c>
      <c r="C11" s="100">
        <f>Summary!$B10</f>
        <v>75</v>
      </c>
      <c r="D11" s="18">
        <f t="shared" si="0"/>
        <v>9</v>
      </c>
      <c r="E11" s="8">
        <f t="shared" si="1"/>
        <v>0</v>
      </c>
      <c r="F11" s="164">
        <f>AVERAGE(E11:E12)</f>
        <v>0</v>
      </c>
      <c r="G11" s="181" t="e">
        <f>ROUND(F11/$F$5*100,1)</f>
        <v>#DIV/0!</v>
      </c>
      <c r="I11" s="33"/>
      <c r="J11" s="33"/>
      <c r="M11" s="49"/>
      <c r="N11" s="49"/>
      <c r="O11" s="49"/>
      <c r="P11" s="26"/>
      <c r="Q11" s="26"/>
      <c r="R11" s="51"/>
      <c r="S11" s="51"/>
      <c r="T11" s="51"/>
    </row>
    <row r="12" spans="1:20" ht="15.75" thickBot="1" x14ac:dyDescent="0.3">
      <c r="A12" s="176"/>
      <c r="B12" s="149"/>
      <c r="C12" s="179"/>
      <c r="D12" s="28">
        <f t="shared" si="0"/>
        <v>10</v>
      </c>
      <c r="E12" s="12">
        <f t="shared" si="1"/>
        <v>0</v>
      </c>
      <c r="F12" s="165"/>
      <c r="G12" s="182"/>
      <c r="I12" s="33"/>
      <c r="J12" s="33"/>
      <c r="M12" s="49"/>
      <c r="N12" s="49"/>
      <c r="O12" s="49"/>
      <c r="P12" s="26"/>
      <c r="Q12" s="26"/>
      <c r="R12" s="51"/>
      <c r="S12" s="51"/>
      <c r="T12" s="51"/>
    </row>
    <row r="13" spans="1:20" ht="15" customHeight="1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1">
        <f t="shared" si="1"/>
        <v>0</v>
      </c>
      <c r="F13" s="155">
        <f t="shared" ref="F13" si="2">AVERAGE(E13:E14)</f>
        <v>0</v>
      </c>
      <c r="G13" s="180" t="e">
        <f t="shared" ref="G13" si="3">ROUND(F13/$F$5*100,1)</f>
        <v>#DIV/0!</v>
      </c>
      <c r="I13" s="33"/>
      <c r="J13" s="33"/>
      <c r="M13" s="49"/>
      <c r="N13" s="49"/>
      <c r="O13" s="49"/>
      <c r="P13" s="26"/>
      <c r="Q13" s="26"/>
      <c r="R13" s="51"/>
      <c r="S13" s="51"/>
      <c r="T13" s="51"/>
    </row>
    <row r="14" spans="1:20" x14ac:dyDescent="0.25">
      <c r="A14" s="172"/>
      <c r="B14" s="167"/>
      <c r="C14" s="169"/>
      <c r="D14" s="6">
        <f t="shared" si="0"/>
        <v>12</v>
      </c>
      <c r="E14" s="10">
        <f t="shared" si="1"/>
        <v>0</v>
      </c>
      <c r="F14" s="77"/>
      <c r="G14" s="73"/>
      <c r="I14" s="33"/>
      <c r="J14" s="33"/>
      <c r="M14" s="49"/>
      <c r="N14" s="49"/>
      <c r="O14" s="49"/>
      <c r="P14" s="26"/>
      <c r="Q14" s="26"/>
      <c r="R14" s="51"/>
      <c r="S14" s="51"/>
      <c r="T14" s="51"/>
    </row>
    <row r="15" spans="1:20" ht="15" customHeight="1" x14ac:dyDescent="0.25">
      <c r="A15" s="172"/>
      <c r="B15" s="177" t="str">
        <f>Summary!$A$14</f>
        <v>BRTGA-099</v>
      </c>
      <c r="C15" s="100">
        <f>Summary!$B$14</f>
        <v>500</v>
      </c>
      <c r="D15" s="4">
        <f t="shared" si="0"/>
        <v>13</v>
      </c>
      <c r="E15" s="8">
        <f t="shared" si="1"/>
        <v>0</v>
      </c>
      <c r="F15" s="69">
        <f t="shared" ref="F15" si="4">AVERAGE(E15:E16)</f>
        <v>0</v>
      </c>
      <c r="G15" s="71" t="e">
        <f t="shared" ref="G15" si="5">ROUND(F15/$F$5*100,1)</f>
        <v>#DIV/0!</v>
      </c>
      <c r="I15" s="33"/>
      <c r="J15" s="33"/>
      <c r="M15" s="49"/>
      <c r="N15" s="49"/>
      <c r="O15" s="49"/>
      <c r="P15" s="26"/>
      <c r="Q15" s="26"/>
      <c r="R15" s="51"/>
      <c r="S15" s="51"/>
      <c r="T15" s="51"/>
    </row>
    <row r="16" spans="1:20" ht="15" customHeight="1" thickBot="1" x14ac:dyDescent="0.3">
      <c r="A16" s="173"/>
      <c r="B16" s="178"/>
      <c r="C16" s="179"/>
      <c r="D16" s="28">
        <f t="shared" si="0"/>
        <v>14</v>
      </c>
      <c r="E16" s="12">
        <f t="shared" si="1"/>
        <v>0</v>
      </c>
      <c r="F16" s="119"/>
      <c r="G16" s="113"/>
      <c r="I16" s="33"/>
      <c r="J16" s="33"/>
      <c r="P16" s="26"/>
      <c r="Q16" s="26"/>
      <c r="R16" s="51"/>
      <c r="S16" s="51"/>
      <c r="T16" s="51"/>
    </row>
    <row r="17" spans="16:20" ht="15" customHeight="1" x14ac:dyDescent="0.25">
      <c r="P17" s="26"/>
      <c r="Q17" s="26"/>
      <c r="R17" s="51"/>
      <c r="S17" s="51"/>
      <c r="T17" s="51"/>
    </row>
    <row r="18" spans="16:20" ht="15" customHeight="1" x14ac:dyDescent="0.25">
      <c r="P18" s="26"/>
      <c r="Q18" s="26"/>
      <c r="R18" s="51"/>
      <c r="S18" s="51"/>
      <c r="T18" s="51"/>
    </row>
    <row r="19" spans="16:20" x14ac:dyDescent="0.25">
      <c r="P19" s="26"/>
      <c r="Q19" s="26"/>
      <c r="R19" s="51"/>
      <c r="S19" s="51"/>
    </row>
    <row r="20" spans="16:20" x14ac:dyDescent="0.25">
      <c r="P20" s="26"/>
      <c r="Q20" s="26"/>
      <c r="R20" s="51"/>
      <c r="S20" s="51"/>
    </row>
    <row r="21" spans="16:20" ht="15" customHeight="1" x14ac:dyDescent="0.25">
      <c r="P21" s="26"/>
      <c r="Q21" s="26"/>
      <c r="R21" s="51"/>
      <c r="S21" s="51"/>
    </row>
    <row r="22" spans="16:20" ht="15" customHeight="1" x14ac:dyDescent="0.25">
      <c r="P22" s="26"/>
      <c r="Q22" s="26"/>
      <c r="R22" s="51"/>
      <c r="S22" s="51"/>
    </row>
    <row r="23" spans="16:20" x14ac:dyDescent="0.25">
      <c r="P23" s="26"/>
      <c r="Q23" s="26"/>
      <c r="R23" s="51"/>
      <c r="S23" s="51"/>
    </row>
    <row r="24" spans="16:20" x14ac:dyDescent="0.25">
      <c r="P24" s="26"/>
      <c r="Q24" s="26"/>
      <c r="R24" s="51"/>
      <c r="S24" s="51"/>
    </row>
    <row r="25" spans="16:20" x14ac:dyDescent="0.25">
      <c r="P25" s="26"/>
      <c r="Q25" s="26"/>
      <c r="R25" s="51"/>
      <c r="S25" s="51"/>
    </row>
    <row r="26" spans="16:20" x14ac:dyDescent="0.25">
      <c r="P26" s="26"/>
      <c r="Q26" s="26"/>
      <c r="R26" s="51"/>
      <c r="S26" s="51"/>
    </row>
    <row r="27" spans="16:20" x14ac:dyDescent="0.25">
      <c r="P27" s="26"/>
      <c r="Q27" s="26"/>
      <c r="R27" s="51"/>
      <c r="S27" s="51"/>
    </row>
    <row r="28" spans="16:20" x14ac:dyDescent="0.25">
      <c r="P28" s="26"/>
      <c r="Q28" s="26"/>
      <c r="R28" s="51"/>
      <c r="S28" s="51"/>
    </row>
    <row r="29" spans="16:20" x14ac:dyDescent="0.25">
      <c r="P29" s="26"/>
      <c r="Q29" s="26"/>
      <c r="R29" s="51"/>
      <c r="S29" s="51"/>
    </row>
    <row r="30" spans="16:20" x14ac:dyDescent="0.25">
      <c r="P30" s="26"/>
      <c r="Q30" s="26"/>
      <c r="R30" s="51"/>
      <c r="S30" s="51"/>
    </row>
    <row r="31" spans="16:20" x14ac:dyDescent="0.25">
      <c r="P31" s="26"/>
      <c r="Q31" s="26"/>
      <c r="R31" s="51"/>
      <c r="S31" s="51"/>
    </row>
    <row r="32" spans="16:20" x14ac:dyDescent="0.25">
      <c r="P32" s="26"/>
      <c r="Q32" s="26"/>
      <c r="R32" s="51"/>
      <c r="S32" s="51"/>
    </row>
    <row r="33" spans="16:19" x14ac:dyDescent="0.25">
      <c r="P33" s="26"/>
      <c r="Q33" s="26"/>
      <c r="R33" s="51"/>
      <c r="S33" s="51"/>
    </row>
    <row r="34" spans="16:19" x14ac:dyDescent="0.25">
      <c r="P34" s="26"/>
      <c r="Q34" s="26"/>
      <c r="R34" s="51"/>
      <c r="S34" s="51"/>
    </row>
    <row r="35" spans="16:19" ht="15" customHeight="1" x14ac:dyDescent="0.25">
      <c r="P35" s="26"/>
      <c r="Q35" s="26"/>
      <c r="R35" s="51"/>
      <c r="S35" s="51"/>
    </row>
    <row r="36" spans="16:19" ht="15" customHeight="1" x14ac:dyDescent="0.25">
      <c r="P36" s="26"/>
      <c r="Q36" s="26"/>
      <c r="R36" s="51"/>
      <c r="S36" s="51"/>
    </row>
    <row r="37" spans="16:19" x14ac:dyDescent="0.25">
      <c r="P37" s="26"/>
      <c r="Q37" s="26"/>
      <c r="R37" s="51"/>
      <c r="S37" s="51"/>
    </row>
    <row r="38" spans="16:19" x14ac:dyDescent="0.25">
      <c r="Q38" s="26"/>
      <c r="R38" s="51"/>
      <c r="S38" s="51"/>
    </row>
    <row r="39" spans="16:19" x14ac:dyDescent="0.25">
      <c r="Q39" s="26"/>
      <c r="R39" s="51"/>
      <c r="S39" s="51"/>
    </row>
    <row r="40" spans="16:19" x14ac:dyDescent="0.25">
      <c r="Q40" s="26"/>
      <c r="R40" s="51"/>
      <c r="S40" s="51"/>
    </row>
    <row r="41" spans="16:19" x14ac:dyDescent="0.25">
      <c r="Q41" s="26"/>
      <c r="R41" s="51"/>
      <c r="S41" s="51"/>
    </row>
    <row r="42" spans="16:19" x14ac:dyDescent="0.25">
      <c r="R42" s="51"/>
      <c r="S42" s="51"/>
    </row>
    <row r="43" spans="16:19" x14ac:dyDescent="0.25">
      <c r="R43" s="51"/>
      <c r="S43" s="51"/>
    </row>
    <row r="44" spans="16:19" x14ac:dyDescent="0.25">
      <c r="R44" s="51"/>
      <c r="S44" s="51"/>
    </row>
    <row r="45" spans="16:19" x14ac:dyDescent="0.25">
      <c r="R45" s="51"/>
      <c r="S45" s="51"/>
    </row>
    <row r="46" spans="16:19" x14ac:dyDescent="0.25">
      <c r="R46" s="51"/>
      <c r="S46" s="51"/>
    </row>
    <row r="47" spans="16:19" x14ac:dyDescent="0.25">
      <c r="R47" s="51"/>
      <c r="S47" s="51"/>
    </row>
    <row r="48" spans="16:19" x14ac:dyDescent="0.25">
      <c r="R48" s="51"/>
      <c r="S48" s="51"/>
    </row>
    <row r="49" spans="18:19" ht="15" customHeight="1" x14ac:dyDescent="0.25">
      <c r="R49" s="51"/>
      <c r="S49" s="51"/>
    </row>
    <row r="50" spans="18:19" ht="15" customHeight="1" x14ac:dyDescent="0.25">
      <c r="R50" s="51"/>
      <c r="S50" s="51"/>
    </row>
    <row r="51" spans="18:19" x14ac:dyDescent="0.25">
      <c r="R51" s="51"/>
      <c r="S51" s="51"/>
    </row>
    <row r="52" spans="18:19" x14ac:dyDescent="0.25">
      <c r="R52" s="51"/>
      <c r="S52" s="51"/>
    </row>
    <row r="53" spans="18:19" x14ac:dyDescent="0.25">
      <c r="R53" s="51"/>
      <c r="S53" s="51"/>
    </row>
    <row r="54" spans="18:19" x14ac:dyDescent="0.25">
      <c r="R54" s="51"/>
      <c r="S54" s="51"/>
    </row>
    <row r="55" spans="18:19" x14ac:dyDescent="0.25">
      <c r="R55" s="51"/>
      <c r="S55" s="51"/>
    </row>
    <row r="56" spans="18:19" x14ac:dyDescent="0.25">
      <c r="R56" s="51"/>
      <c r="S56" s="51"/>
    </row>
    <row r="57" spans="18:19" x14ac:dyDescent="0.25">
      <c r="R57" s="51"/>
      <c r="S57" s="51"/>
    </row>
    <row r="58" spans="18:19" x14ac:dyDescent="0.25">
      <c r="R58" s="51"/>
      <c r="S58" s="51"/>
    </row>
    <row r="59" spans="18:19" x14ac:dyDescent="0.25">
      <c r="R59" s="51"/>
      <c r="S59" s="51"/>
    </row>
    <row r="60" spans="18:19" x14ac:dyDescent="0.25">
      <c r="R60" s="51"/>
      <c r="S60" s="51"/>
    </row>
    <row r="61" spans="18:19" x14ac:dyDescent="0.25">
      <c r="R61" s="51"/>
      <c r="S61" s="51"/>
    </row>
    <row r="62" spans="18:19" x14ac:dyDescent="0.25">
      <c r="R62" s="51"/>
      <c r="S62" s="51"/>
    </row>
    <row r="63" spans="18:19" ht="15" customHeight="1" x14ac:dyDescent="0.25">
      <c r="R63" s="51"/>
      <c r="S63" s="51"/>
    </row>
    <row r="64" spans="18:19" ht="15" customHeight="1" x14ac:dyDescent="0.25">
      <c r="R64" s="51"/>
      <c r="S64" s="51"/>
    </row>
    <row r="65" spans="18:19" x14ac:dyDescent="0.25">
      <c r="R65" s="51"/>
      <c r="S65" s="51"/>
    </row>
    <row r="77" spans="18:19" ht="15" customHeight="1" x14ac:dyDescent="0.25"/>
    <row r="78" spans="18:19" ht="15" customHeight="1" x14ac:dyDescent="0.25"/>
    <row r="91" ht="15" customHeight="1" x14ac:dyDescent="0.25"/>
    <row r="92" ht="15" customHeight="1" x14ac:dyDescent="0.25"/>
    <row r="105" ht="15" customHeight="1" x14ac:dyDescent="0.25"/>
    <row r="106" ht="15" customHeight="1" x14ac:dyDescent="0.25"/>
    <row r="119" ht="15" customHeight="1" x14ac:dyDescent="0.25"/>
    <row r="120" ht="15" customHeight="1" x14ac:dyDescent="0.25"/>
    <row r="133" ht="15" customHeight="1" x14ac:dyDescent="0.25"/>
    <row r="134" ht="15" customHeight="1" x14ac:dyDescent="0.25"/>
    <row r="147" ht="15" customHeight="1" x14ac:dyDescent="0.25"/>
    <row r="148" ht="15" customHeight="1" x14ac:dyDescent="0.25"/>
  </sheetData>
  <mergeCells count="36">
    <mergeCell ref="G13:G14"/>
    <mergeCell ref="B15:B16"/>
    <mergeCell ref="C15:C16"/>
    <mergeCell ref="F15:F16"/>
    <mergeCell ref="G15:G16"/>
    <mergeCell ref="C13:C14"/>
    <mergeCell ref="B13:B14"/>
    <mergeCell ref="G11:G12"/>
    <mergeCell ref="H3:H4"/>
    <mergeCell ref="I3:I4"/>
    <mergeCell ref="C5:C6"/>
    <mergeCell ref="F5:F6"/>
    <mergeCell ref="G5:G6"/>
    <mergeCell ref="H5:H6"/>
    <mergeCell ref="I5:I6"/>
    <mergeCell ref="G3:G4"/>
    <mergeCell ref="G7:G8"/>
    <mergeCell ref="H7:H8"/>
    <mergeCell ref="I7:I8"/>
    <mergeCell ref="C11:C12"/>
    <mergeCell ref="F9:F10"/>
    <mergeCell ref="G9:G10"/>
    <mergeCell ref="F11:F12"/>
    <mergeCell ref="C9:C10"/>
    <mergeCell ref="F13:F14"/>
    <mergeCell ref="A3:A12"/>
    <mergeCell ref="A2:B2"/>
    <mergeCell ref="B3:B6"/>
    <mergeCell ref="C3:C4"/>
    <mergeCell ref="F3:F4"/>
    <mergeCell ref="C7:C8"/>
    <mergeCell ref="F7:F8"/>
    <mergeCell ref="B7:B8"/>
    <mergeCell ref="B9:B10"/>
    <mergeCell ref="B11:B12"/>
    <mergeCell ref="A13:A16"/>
  </mergeCells>
  <conditionalFormatting sqref="G5:G8">
    <cfRule type="expression" dxfId="32" priority="2" stopIfTrue="1">
      <formula>G5&lt;94.5</formula>
    </cfRule>
  </conditionalFormatting>
  <conditionalFormatting sqref="G13:G14">
    <cfRule type="expression" dxfId="30" priority="8" stopIfTrue="1">
      <formula>IF(#REF!=500,G13&gt;84.4)</formula>
    </cfRule>
  </conditionalFormatting>
  <conditionalFormatting sqref="I3:I8">
    <cfRule type="expression" dxfId="27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B38FFA82-523E-49DD-A113-FE8291D61518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314C2484-0A8C-4157-AC30-8718D6951427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4DF38C49-3E51-404F-A6D3-B557EED0A3BF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7" id="{DD9BE43C-A5A3-42E6-9AB2-A816118A33C8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5662B96E-D7A4-41E3-A1D4-64E1B02247BF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C5FFE4D5-902E-4761-8F67-3C2CF857745F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  <x14:conditionalFormatting xmlns:xm="http://schemas.microsoft.com/office/excel/2006/main">
          <x14:cfRule type="expression" priority="6279" id="{A5DC986D-362C-4EBD-9919-F55473C69BA8}">
            <xm:f>IF(Summary!#REF!=90,OR(G9&gt;95.4,G9&lt;84.49))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G9:G10</xm:sqref>
        </x14:conditionalFormatting>
        <x14:conditionalFormatting xmlns:xm="http://schemas.microsoft.com/office/excel/2006/main">
          <x14:cfRule type="expression" priority="6280" id="{A5DC986D-362C-4EBD-9919-F55473C69BA8}">
            <xm:f>IF(Summary!$C10=90,OR(G11&gt;95.4,G11&lt;84.49))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G11:G12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CF848-BA29-4FF9-8531-15AC07865E38}">
  <sheetPr>
    <tabColor rgb="FF8DD4DB"/>
    <pageSetUpPr fitToPage="1"/>
  </sheetPr>
  <dimension ref="A1:J16"/>
  <sheetViews>
    <sheetView zoomScaleNormal="100" workbookViewId="0">
      <selection activeCell="I20" sqref="I2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10" max="10" width="7.140625" customWidth="1"/>
  </cols>
  <sheetData>
    <row r="1" spans="1:10" ht="15.75" thickBot="1" x14ac:dyDescent="0.3">
      <c r="H1" s="48" t="s">
        <v>31</v>
      </c>
      <c r="I1" s="48" t="s">
        <v>33</v>
      </c>
      <c r="J1" s="48" t="s">
        <v>32</v>
      </c>
    </row>
    <row r="2" spans="1:10" ht="30.75" thickBot="1" x14ac:dyDescent="0.3">
      <c r="A2" s="183" t="s">
        <v>3</v>
      </c>
      <c r="B2" s="184"/>
      <c r="C2" s="30" t="s">
        <v>2</v>
      </c>
      <c r="D2" s="31" t="s">
        <v>1</v>
      </c>
      <c r="E2" s="32" t="s">
        <v>11</v>
      </c>
      <c r="H2" s="49"/>
      <c r="I2" s="49"/>
      <c r="J2" s="49"/>
    </row>
    <row r="3" spans="1:1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9">
        <f>$J2</f>
        <v>0</v>
      </c>
      <c r="H3" s="49"/>
      <c r="I3" s="49"/>
      <c r="J3" s="49"/>
    </row>
    <row r="4" spans="1:10" x14ac:dyDescent="0.25">
      <c r="A4" s="175"/>
      <c r="B4" s="133"/>
      <c r="C4" s="99"/>
      <c r="D4" s="29">
        <f t="shared" ref="D4:D16" si="0">D3+1</f>
        <v>2</v>
      </c>
      <c r="E4" s="20">
        <f t="shared" ref="E4:E16" si="1">$J3</f>
        <v>0</v>
      </c>
      <c r="H4" s="49"/>
      <c r="I4" s="49"/>
      <c r="J4" s="49"/>
    </row>
    <row r="5" spans="1:10" ht="15" customHeight="1" x14ac:dyDescent="0.25">
      <c r="A5" s="175"/>
      <c r="B5" s="133"/>
      <c r="C5" s="98" t="s">
        <v>0</v>
      </c>
      <c r="D5" s="29">
        <f t="shared" si="0"/>
        <v>3</v>
      </c>
      <c r="E5" s="20">
        <f t="shared" si="1"/>
        <v>0</v>
      </c>
      <c r="H5" s="49"/>
      <c r="I5" s="49"/>
      <c r="J5" s="49"/>
    </row>
    <row r="6" spans="1:10" x14ac:dyDescent="0.25">
      <c r="A6" s="175"/>
      <c r="B6" s="134"/>
      <c r="C6" s="95"/>
      <c r="D6" s="5">
        <f t="shared" si="0"/>
        <v>4</v>
      </c>
      <c r="E6" s="21">
        <f t="shared" si="1"/>
        <v>0</v>
      </c>
      <c r="H6" s="49"/>
      <c r="I6" s="49"/>
      <c r="J6" s="49"/>
    </row>
    <row r="7" spans="1:10" ht="15" customHeight="1" x14ac:dyDescent="0.25">
      <c r="A7" s="175"/>
      <c r="B7" s="132" t="s">
        <v>12</v>
      </c>
      <c r="C7" s="94" t="str">
        <f>Summary!$B$8</f>
        <v>0.1% DMSO - PI</v>
      </c>
      <c r="D7" s="4">
        <f t="shared" si="0"/>
        <v>5</v>
      </c>
      <c r="E7" s="22">
        <f t="shared" si="1"/>
        <v>0</v>
      </c>
      <c r="H7" s="49"/>
      <c r="I7" s="49"/>
      <c r="J7" s="49"/>
    </row>
    <row r="8" spans="1:10" x14ac:dyDescent="0.25">
      <c r="A8" s="175"/>
      <c r="B8" s="133"/>
      <c r="C8" s="95"/>
      <c r="D8" s="5">
        <f t="shared" si="0"/>
        <v>6</v>
      </c>
      <c r="E8" s="21">
        <f t="shared" si="1"/>
        <v>0</v>
      </c>
      <c r="H8" s="49"/>
      <c r="I8" s="49"/>
      <c r="J8" s="49"/>
    </row>
    <row r="9" spans="1:10" x14ac:dyDescent="0.25">
      <c r="A9" s="175"/>
      <c r="B9" s="132" t="e">
        <f>Summary!#REF!</f>
        <v>#REF!</v>
      </c>
      <c r="C9" s="169" t="e">
        <f>Summary!#REF!</f>
        <v>#REF!</v>
      </c>
      <c r="D9" s="4">
        <f t="shared" si="0"/>
        <v>7</v>
      </c>
      <c r="E9" s="22">
        <f t="shared" si="1"/>
        <v>0</v>
      </c>
      <c r="H9" s="49"/>
      <c r="I9" s="49"/>
      <c r="J9" s="49"/>
    </row>
    <row r="10" spans="1:10" x14ac:dyDescent="0.25">
      <c r="A10" s="175"/>
      <c r="B10" s="133"/>
      <c r="C10" s="169"/>
      <c r="D10" s="5">
        <f t="shared" si="0"/>
        <v>8</v>
      </c>
      <c r="E10" s="21">
        <f t="shared" si="1"/>
        <v>0</v>
      </c>
      <c r="H10" s="49"/>
      <c r="I10" s="49"/>
      <c r="J10" s="49"/>
    </row>
    <row r="11" spans="1:10" ht="15" customHeight="1" x14ac:dyDescent="0.25">
      <c r="A11" s="175"/>
      <c r="B11" s="185" t="str">
        <f>Summary!$A$10</f>
        <v>PPD</v>
      </c>
      <c r="C11" s="187">
        <f>Summary!$B$10</f>
        <v>75</v>
      </c>
      <c r="D11" s="18">
        <f t="shared" si="0"/>
        <v>9</v>
      </c>
      <c r="E11" s="23">
        <f t="shared" si="1"/>
        <v>0</v>
      </c>
      <c r="H11" s="49"/>
      <c r="I11" s="49"/>
      <c r="J11" s="49"/>
    </row>
    <row r="12" spans="1:10" ht="15.75" thickBot="1" x14ac:dyDescent="0.3">
      <c r="A12" s="176"/>
      <c r="B12" s="186"/>
      <c r="C12" s="188"/>
      <c r="D12" s="28">
        <f t="shared" si="0"/>
        <v>10</v>
      </c>
      <c r="E12" s="25">
        <f t="shared" si="1"/>
        <v>0</v>
      </c>
      <c r="H12" s="49"/>
      <c r="I12" s="49"/>
      <c r="J12" s="49"/>
    </row>
    <row r="13" spans="1:10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9">
        <f t="shared" si="1"/>
        <v>0</v>
      </c>
      <c r="H13" s="49"/>
      <c r="I13" s="49"/>
      <c r="J13" s="49"/>
    </row>
    <row r="14" spans="1:10" x14ac:dyDescent="0.25">
      <c r="A14" s="172"/>
      <c r="B14" s="167"/>
      <c r="C14" s="169"/>
      <c r="D14" s="6">
        <f t="shared" si="0"/>
        <v>12</v>
      </c>
      <c r="E14" s="24">
        <f t="shared" si="1"/>
        <v>0</v>
      </c>
      <c r="H14" s="49"/>
      <c r="I14" s="49"/>
      <c r="J14" s="49"/>
    </row>
    <row r="15" spans="1:10" ht="15" customHeight="1" x14ac:dyDescent="0.25">
      <c r="A15" s="172"/>
      <c r="B15" s="189" t="str">
        <f>Summary!$A$14</f>
        <v>BRTGA-099</v>
      </c>
      <c r="C15" s="169">
        <f>Summary!$B$14</f>
        <v>500</v>
      </c>
      <c r="D15" s="18">
        <f t="shared" si="0"/>
        <v>13</v>
      </c>
      <c r="E15" s="23">
        <f t="shared" si="1"/>
        <v>0</v>
      </c>
      <c r="H15" s="49"/>
      <c r="I15" s="49"/>
      <c r="J15" s="49"/>
    </row>
    <row r="16" spans="1:10" ht="15.75" thickBot="1" x14ac:dyDescent="0.3">
      <c r="A16" s="173"/>
      <c r="B16" s="178"/>
      <c r="C16" s="179"/>
      <c r="D16" s="28">
        <f t="shared" si="0"/>
        <v>14</v>
      </c>
      <c r="E16" s="25">
        <f t="shared" si="1"/>
        <v>0</v>
      </c>
      <c r="H16" s="49"/>
      <c r="I16" s="49"/>
      <c r="J16" s="49"/>
    </row>
  </sheetData>
  <mergeCells count="16">
    <mergeCell ref="A2:B2"/>
    <mergeCell ref="B3:B6"/>
    <mergeCell ref="B15:B16"/>
    <mergeCell ref="C15:C16"/>
    <mergeCell ref="A3:A12"/>
    <mergeCell ref="B7:B8"/>
    <mergeCell ref="C3:C4"/>
    <mergeCell ref="C5:C6"/>
    <mergeCell ref="C7:C8"/>
    <mergeCell ref="C11:C12"/>
    <mergeCell ref="C13:C14"/>
    <mergeCell ref="C9:C10"/>
    <mergeCell ref="B9:B10"/>
    <mergeCell ref="B11:B12"/>
    <mergeCell ref="A13:A16"/>
    <mergeCell ref="B13:B14"/>
  </mergeCells>
  <conditionalFormatting sqref="D3:E16">
    <cfRule type="expression" dxfId="24" priority="1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15685-24F3-4EFC-A0D4-AF34F19A96CF}">
  <sheetPr>
    <tabColor rgb="FFFFA3FF"/>
    <pageSetUpPr fitToPage="1"/>
  </sheetPr>
  <dimension ref="A1:T148"/>
  <sheetViews>
    <sheetView zoomScaleNormal="100" workbookViewId="0">
      <selection activeCell="I20" sqref="I2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6" max="6" width="9.140625" style="2"/>
    <col min="7" max="7" width="8.42578125" style="2" bestFit="1" customWidth="1"/>
    <col min="9" max="9" width="8.7109375" bestFit="1" customWidth="1"/>
    <col min="14" max="14" width="9.140625" customWidth="1"/>
    <col min="15" max="15" width="9.85546875" customWidth="1"/>
    <col min="18" max="18" width="5.7109375" bestFit="1" customWidth="1"/>
    <col min="19" max="19" width="4.28515625" bestFit="1" customWidth="1"/>
    <col min="20" max="20" width="6" bestFit="1" customWidth="1"/>
  </cols>
  <sheetData>
    <row r="1" spans="1:20" ht="32.25" thickBot="1" x14ac:dyDescent="0.55000000000000004">
      <c r="A1" s="38" t="str">
        <f>IF(COUNTIF(I3:I8,"N")&gt;0,"Run Fails - Repeat Required","")</f>
        <v/>
      </c>
      <c r="B1" s="37"/>
      <c r="C1" s="37"/>
      <c r="D1" s="37"/>
      <c r="E1" s="37"/>
      <c r="M1" s="48" t="s">
        <v>31</v>
      </c>
      <c r="N1" s="48" t="s">
        <v>33</v>
      </c>
      <c r="O1" s="48" t="s">
        <v>32</v>
      </c>
      <c r="R1" s="50"/>
      <c r="S1" s="50"/>
      <c r="T1" s="50"/>
    </row>
    <row r="2" spans="1:20" ht="30.75" thickBot="1" x14ac:dyDescent="0.3">
      <c r="A2" s="151" t="s">
        <v>3</v>
      </c>
      <c r="B2" s="152"/>
      <c r="C2" s="43" t="s">
        <v>2</v>
      </c>
      <c r="D2" s="44" t="s">
        <v>1</v>
      </c>
      <c r="E2" s="43" t="s">
        <v>4</v>
      </c>
      <c r="F2" s="44" t="s">
        <v>5</v>
      </c>
      <c r="G2" s="45" t="s">
        <v>6</v>
      </c>
      <c r="H2" s="39" t="s">
        <v>16</v>
      </c>
      <c r="I2" s="40" t="s">
        <v>18</v>
      </c>
      <c r="J2" s="33"/>
      <c r="M2" s="49"/>
      <c r="N2" s="49"/>
      <c r="O2" s="49"/>
      <c r="R2" s="51"/>
      <c r="S2" s="51"/>
      <c r="T2" s="51"/>
    </row>
    <row r="3" spans="1:2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1">
        <f>$O2</f>
        <v>0</v>
      </c>
      <c r="F3" s="155">
        <f>AVERAGE(E3:E4)</f>
        <v>0</v>
      </c>
      <c r="G3" s="163"/>
      <c r="H3" s="158" t="s">
        <v>17</v>
      </c>
      <c r="I3" s="160" t="str">
        <f>IF(ISERR(G5)=TRUE,"",IF(G5&gt;94.5,"Y","N"))</f>
        <v/>
      </c>
      <c r="J3" s="33"/>
      <c r="M3" s="49"/>
      <c r="N3" s="49"/>
      <c r="O3" s="49"/>
      <c r="R3" s="51"/>
      <c r="S3" s="51"/>
      <c r="T3" s="51"/>
    </row>
    <row r="4" spans="1:20" x14ac:dyDescent="0.25">
      <c r="A4" s="175"/>
      <c r="B4" s="133"/>
      <c r="C4" s="99"/>
      <c r="D4" s="29">
        <f t="shared" ref="D4:D16" si="0">D3+1</f>
        <v>2</v>
      </c>
      <c r="E4" s="9">
        <f t="shared" ref="E4:E16" si="1">$O3</f>
        <v>0</v>
      </c>
      <c r="F4" s="80"/>
      <c r="G4" s="75"/>
      <c r="H4" s="159"/>
      <c r="I4" s="156"/>
      <c r="J4" s="33"/>
      <c r="M4" s="49"/>
      <c r="N4" s="49"/>
      <c r="O4" s="49"/>
      <c r="P4" s="26"/>
      <c r="Q4" s="26"/>
      <c r="R4" s="51"/>
      <c r="S4" s="51"/>
      <c r="T4" s="51"/>
    </row>
    <row r="5" spans="1:20" ht="15" customHeight="1" x14ac:dyDescent="0.25">
      <c r="A5" s="175"/>
      <c r="B5" s="133"/>
      <c r="C5" s="98" t="s">
        <v>0</v>
      </c>
      <c r="D5" s="29">
        <f t="shared" si="0"/>
        <v>3</v>
      </c>
      <c r="E5" s="9">
        <f t="shared" si="1"/>
        <v>0</v>
      </c>
      <c r="F5" s="76">
        <f>AVERAGE(E5:E6)</f>
        <v>0</v>
      </c>
      <c r="G5" s="78" t="e">
        <f>ROUND(F5/$F$5*100,1)</f>
        <v>#DIV/0!</v>
      </c>
      <c r="H5" s="159" t="s">
        <v>19</v>
      </c>
      <c r="I5" s="161" t="str">
        <f>IF(OR(ISERR(G7)=TRUE),"",IF(COUNTIFS(G7:G8,"&gt;84.5")&lt;COUNT(G7),"N","Y"))</f>
        <v/>
      </c>
      <c r="J5" s="33"/>
      <c r="M5" s="49"/>
      <c r="N5" s="49"/>
      <c r="O5" s="49"/>
      <c r="P5" s="26"/>
      <c r="Q5" s="26"/>
      <c r="R5" s="51"/>
      <c r="S5" s="51"/>
      <c r="T5" s="51"/>
    </row>
    <row r="6" spans="1:20" x14ac:dyDescent="0.25">
      <c r="A6" s="175"/>
      <c r="B6" s="134"/>
      <c r="C6" s="95"/>
      <c r="D6" s="5">
        <f t="shared" si="0"/>
        <v>4</v>
      </c>
      <c r="E6" s="7">
        <f t="shared" si="1"/>
        <v>0</v>
      </c>
      <c r="F6" s="77"/>
      <c r="G6" s="73"/>
      <c r="H6" s="159"/>
      <c r="I6" s="162"/>
      <c r="J6" s="33"/>
      <c r="M6" s="49"/>
      <c r="N6" s="49"/>
      <c r="O6" s="49"/>
      <c r="P6" s="26"/>
      <c r="Q6" s="26"/>
      <c r="R6" s="51"/>
      <c r="S6" s="51"/>
      <c r="T6" s="51"/>
    </row>
    <row r="7" spans="1:20" ht="15" customHeight="1" x14ac:dyDescent="0.25">
      <c r="A7" s="175"/>
      <c r="B7" s="132" t="s">
        <v>12</v>
      </c>
      <c r="C7" s="94" t="str">
        <f>Summary!$B8</f>
        <v>0.1% DMSO - PI</v>
      </c>
      <c r="D7" s="4">
        <f t="shared" si="0"/>
        <v>5</v>
      </c>
      <c r="E7" s="8">
        <f t="shared" si="1"/>
        <v>0</v>
      </c>
      <c r="F7" s="69">
        <f>AVERAGE(E7:E8)</f>
        <v>0</v>
      </c>
      <c r="G7" s="71" t="e">
        <f>ROUND(F7/$F$5*100,1)</f>
        <v>#DIV/0!</v>
      </c>
      <c r="H7" s="159" t="s">
        <v>20</v>
      </c>
      <c r="I7" s="156" t="str" cm="1">
        <f t="array" ref="I7">IF(OR(ISERR(G9:G12)=TRUE),"",IF(COUNTIFS(G9:G12,"&gt;84.5")&lt;1,"N","Y"))</f>
        <v/>
      </c>
      <c r="J7" s="33"/>
      <c r="M7" s="49"/>
      <c r="N7" s="49"/>
      <c r="O7" s="49"/>
      <c r="P7" s="26"/>
      <c r="Q7" s="26"/>
      <c r="R7" s="51"/>
      <c r="S7" s="51"/>
      <c r="T7" s="51"/>
    </row>
    <row r="8" spans="1:20" ht="15.75" thickBot="1" x14ac:dyDescent="0.3">
      <c r="A8" s="175"/>
      <c r="B8" s="133"/>
      <c r="C8" s="95"/>
      <c r="D8" s="5">
        <f t="shared" si="0"/>
        <v>6</v>
      </c>
      <c r="E8" s="7">
        <f t="shared" si="1"/>
        <v>0</v>
      </c>
      <c r="F8" s="77"/>
      <c r="G8" s="73"/>
      <c r="H8" s="170"/>
      <c r="I8" s="157"/>
      <c r="J8" s="33"/>
      <c r="M8" s="49"/>
      <c r="N8" s="49"/>
      <c r="O8" s="49"/>
      <c r="P8" s="26"/>
      <c r="Q8" s="26"/>
      <c r="R8" s="51"/>
      <c r="S8" s="51"/>
      <c r="T8" s="51"/>
    </row>
    <row r="9" spans="1:20" x14ac:dyDescent="0.25">
      <c r="A9" s="175"/>
      <c r="B9" s="132" t="e">
        <f>Summary!#REF!</f>
        <v>#REF!</v>
      </c>
      <c r="C9" s="100" t="e">
        <f>Summary!#REF!</f>
        <v>#REF!</v>
      </c>
      <c r="D9" s="4">
        <f t="shared" si="0"/>
        <v>7</v>
      </c>
      <c r="E9" s="8">
        <f t="shared" si="1"/>
        <v>0</v>
      </c>
      <c r="F9" s="69">
        <f>AVERAGE(E9:E10)</f>
        <v>0</v>
      </c>
      <c r="G9" s="71" t="e">
        <f>ROUND(F9/$F$5*100,1)</f>
        <v>#DIV/0!</v>
      </c>
      <c r="I9" s="33"/>
      <c r="J9" s="33"/>
      <c r="M9" s="49"/>
      <c r="N9" s="49"/>
      <c r="O9" s="49"/>
      <c r="P9" s="26"/>
      <c r="Q9" s="26"/>
      <c r="R9" s="51"/>
      <c r="S9" s="51"/>
      <c r="T9" s="51"/>
    </row>
    <row r="10" spans="1:20" x14ac:dyDescent="0.25">
      <c r="A10" s="175"/>
      <c r="B10" s="134"/>
      <c r="C10" s="118"/>
      <c r="D10" s="5">
        <f t="shared" si="0"/>
        <v>8</v>
      </c>
      <c r="E10" s="7">
        <f t="shared" si="1"/>
        <v>0</v>
      </c>
      <c r="F10" s="77"/>
      <c r="G10" s="73"/>
      <c r="I10" s="33"/>
      <c r="J10" s="33"/>
      <c r="M10" s="49"/>
      <c r="N10" s="49"/>
      <c r="O10" s="49"/>
      <c r="P10" s="26"/>
      <c r="Q10" s="26"/>
      <c r="R10" s="51"/>
      <c r="S10" s="51"/>
      <c r="T10" s="51"/>
    </row>
    <row r="11" spans="1:20" ht="15" customHeight="1" x14ac:dyDescent="0.25">
      <c r="A11" s="175"/>
      <c r="B11" s="132" t="str">
        <f>Summary!$A10</f>
        <v>PPD</v>
      </c>
      <c r="C11" s="100">
        <f>Summary!$B10</f>
        <v>75</v>
      </c>
      <c r="D11" s="18">
        <f t="shared" si="0"/>
        <v>9</v>
      </c>
      <c r="E11" s="8">
        <f t="shared" si="1"/>
        <v>0</v>
      </c>
      <c r="F11" s="164">
        <f>AVERAGE(E11:E12)</f>
        <v>0</v>
      </c>
      <c r="G11" s="181" t="e">
        <f>ROUND(F11/$F$5*100,1)</f>
        <v>#DIV/0!</v>
      </c>
      <c r="I11" s="33"/>
      <c r="J11" s="33"/>
      <c r="M11" s="49"/>
      <c r="N11" s="49"/>
      <c r="O11" s="49"/>
      <c r="P11" s="26"/>
      <c r="Q11" s="26"/>
      <c r="R11" s="51"/>
      <c r="S11" s="51"/>
      <c r="T11" s="51"/>
    </row>
    <row r="12" spans="1:20" ht="15.75" thickBot="1" x14ac:dyDescent="0.3">
      <c r="A12" s="176"/>
      <c r="B12" s="149"/>
      <c r="C12" s="179"/>
      <c r="D12" s="28">
        <f t="shared" si="0"/>
        <v>10</v>
      </c>
      <c r="E12" s="12">
        <f t="shared" si="1"/>
        <v>0</v>
      </c>
      <c r="F12" s="165"/>
      <c r="G12" s="182"/>
      <c r="I12" s="33"/>
      <c r="J12" s="33"/>
      <c r="M12" s="49"/>
      <c r="N12" s="49"/>
      <c r="O12" s="49"/>
      <c r="P12" s="26"/>
      <c r="Q12" s="26"/>
      <c r="R12" s="51"/>
      <c r="S12" s="51"/>
      <c r="T12" s="51"/>
    </row>
    <row r="13" spans="1:20" ht="15" customHeight="1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1">
        <f t="shared" si="1"/>
        <v>0</v>
      </c>
      <c r="F13" s="155">
        <f t="shared" ref="F13" si="2">AVERAGE(E13:E14)</f>
        <v>0</v>
      </c>
      <c r="G13" s="180" t="e">
        <f t="shared" ref="G13" si="3">ROUND(F13/$F$5*100,1)</f>
        <v>#DIV/0!</v>
      </c>
      <c r="I13" s="33"/>
      <c r="J13" s="33"/>
      <c r="M13" s="49"/>
      <c r="N13" s="49"/>
      <c r="O13" s="49"/>
      <c r="P13" s="26"/>
      <c r="Q13" s="26"/>
      <c r="R13" s="51"/>
      <c r="S13" s="51"/>
      <c r="T13" s="51"/>
    </row>
    <row r="14" spans="1:20" x14ac:dyDescent="0.25">
      <c r="A14" s="172"/>
      <c r="B14" s="167"/>
      <c r="C14" s="169"/>
      <c r="D14" s="6">
        <f t="shared" si="0"/>
        <v>12</v>
      </c>
      <c r="E14" s="10">
        <f t="shared" si="1"/>
        <v>0</v>
      </c>
      <c r="F14" s="77"/>
      <c r="G14" s="73"/>
      <c r="I14" s="33"/>
      <c r="J14" s="33"/>
      <c r="M14" s="49"/>
      <c r="N14" s="49"/>
      <c r="O14" s="49"/>
      <c r="P14" s="26"/>
      <c r="Q14" s="26"/>
      <c r="R14" s="51"/>
      <c r="S14" s="51"/>
      <c r="T14" s="51"/>
    </row>
    <row r="15" spans="1:20" ht="15" customHeight="1" x14ac:dyDescent="0.25">
      <c r="A15" s="172"/>
      <c r="B15" s="177" t="str">
        <f>Summary!$A$14</f>
        <v>BRTGA-099</v>
      </c>
      <c r="C15" s="100">
        <f>Summary!$B$14</f>
        <v>500</v>
      </c>
      <c r="D15" s="4">
        <f t="shared" si="0"/>
        <v>13</v>
      </c>
      <c r="E15" s="8">
        <f t="shared" si="1"/>
        <v>0</v>
      </c>
      <c r="F15" s="69">
        <f t="shared" ref="F15" si="4">AVERAGE(E15:E16)</f>
        <v>0</v>
      </c>
      <c r="G15" s="71" t="e">
        <f t="shared" ref="G15" si="5">ROUND(F15/$F$5*100,1)</f>
        <v>#DIV/0!</v>
      </c>
      <c r="I15" s="33"/>
      <c r="J15" s="33"/>
      <c r="M15" s="49"/>
      <c r="N15" s="49"/>
      <c r="O15" s="49"/>
      <c r="P15" s="26"/>
      <c r="Q15" s="26"/>
      <c r="R15" s="51"/>
      <c r="S15" s="51"/>
      <c r="T15" s="51"/>
    </row>
    <row r="16" spans="1:20" ht="15" customHeight="1" thickBot="1" x14ac:dyDescent="0.3">
      <c r="A16" s="173"/>
      <c r="B16" s="178"/>
      <c r="C16" s="179"/>
      <c r="D16" s="28">
        <f t="shared" si="0"/>
        <v>14</v>
      </c>
      <c r="E16" s="12">
        <f t="shared" si="1"/>
        <v>0</v>
      </c>
      <c r="F16" s="119"/>
      <c r="G16" s="113"/>
      <c r="I16" s="33"/>
      <c r="J16" s="33"/>
      <c r="P16" s="26"/>
      <c r="Q16" s="26"/>
      <c r="R16" s="51"/>
      <c r="S16" s="51"/>
      <c r="T16" s="51"/>
    </row>
    <row r="17" spans="16:20" ht="15" customHeight="1" x14ac:dyDescent="0.25">
      <c r="P17" s="26"/>
      <c r="Q17" s="26"/>
      <c r="R17" s="51"/>
      <c r="S17" s="51"/>
      <c r="T17" s="51"/>
    </row>
    <row r="18" spans="16:20" ht="15" customHeight="1" x14ac:dyDescent="0.25">
      <c r="P18" s="26"/>
      <c r="Q18" s="26"/>
      <c r="R18" s="51"/>
      <c r="S18" s="51"/>
      <c r="T18" s="51"/>
    </row>
    <row r="19" spans="16:20" x14ac:dyDescent="0.25">
      <c r="P19" s="26"/>
      <c r="Q19" s="26"/>
      <c r="R19" s="51"/>
      <c r="S19" s="51"/>
    </row>
    <row r="20" spans="16:20" x14ac:dyDescent="0.25">
      <c r="P20" s="26"/>
      <c r="Q20" s="26"/>
      <c r="R20" s="51"/>
      <c r="S20" s="51"/>
    </row>
    <row r="21" spans="16:20" ht="15" customHeight="1" x14ac:dyDescent="0.25">
      <c r="P21" s="26"/>
      <c r="Q21" s="26"/>
      <c r="R21" s="51"/>
      <c r="S21" s="51"/>
    </row>
    <row r="22" spans="16:20" ht="15" customHeight="1" x14ac:dyDescent="0.25">
      <c r="P22" s="26"/>
      <c r="Q22" s="26"/>
      <c r="R22" s="51"/>
      <c r="S22" s="51"/>
    </row>
    <row r="23" spans="16:20" x14ac:dyDescent="0.25">
      <c r="P23" s="26"/>
      <c r="Q23" s="26"/>
      <c r="R23" s="51"/>
      <c r="S23" s="51"/>
    </row>
    <row r="24" spans="16:20" x14ac:dyDescent="0.25">
      <c r="P24" s="26"/>
      <c r="Q24" s="26"/>
      <c r="R24" s="51"/>
      <c r="S24" s="51"/>
    </row>
    <row r="25" spans="16:20" x14ac:dyDescent="0.25">
      <c r="P25" s="26"/>
      <c r="Q25" s="26"/>
      <c r="R25" s="51"/>
      <c r="S25" s="51"/>
    </row>
    <row r="26" spans="16:20" x14ac:dyDescent="0.25">
      <c r="P26" s="26"/>
      <c r="Q26" s="26"/>
      <c r="R26" s="51"/>
      <c r="S26" s="51"/>
    </row>
    <row r="27" spans="16:20" x14ac:dyDescent="0.25">
      <c r="P27" s="26"/>
      <c r="Q27" s="26"/>
      <c r="R27" s="51"/>
      <c r="S27" s="51"/>
    </row>
    <row r="28" spans="16:20" x14ac:dyDescent="0.25">
      <c r="P28" s="26"/>
      <c r="Q28" s="26"/>
      <c r="R28" s="51"/>
      <c r="S28" s="51"/>
    </row>
    <row r="29" spans="16:20" x14ac:dyDescent="0.25">
      <c r="P29" s="26"/>
      <c r="Q29" s="26"/>
      <c r="R29" s="51"/>
      <c r="S29" s="51"/>
    </row>
    <row r="30" spans="16:20" x14ac:dyDescent="0.25">
      <c r="P30" s="26"/>
      <c r="Q30" s="26"/>
      <c r="R30" s="51"/>
      <c r="S30" s="51"/>
    </row>
    <row r="31" spans="16:20" x14ac:dyDescent="0.25">
      <c r="P31" s="26"/>
      <c r="Q31" s="26"/>
      <c r="R31" s="51"/>
      <c r="S31" s="51"/>
    </row>
    <row r="32" spans="16:20" x14ac:dyDescent="0.25">
      <c r="P32" s="26"/>
      <c r="Q32" s="26"/>
      <c r="R32" s="51"/>
      <c r="S32" s="51"/>
    </row>
    <row r="33" spans="16:19" x14ac:dyDescent="0.25">
      <c r="P33" s="26"/>
      <c r="Q33" s="26"/>
      <c r="R33" s="51"/>
      <c r="S33" s="51"/>
    </row>
    <row r="34" spans="16:19" x14ac:dyDescent="0.25">
      <c r="P34" s="26"/>
      <c r="Q34" s="26"/>
      <c r="R34" s="51"/>
      <c r="S34" s="51"/>
    </row>
    <row r="35" spans="16:19" ht="15" customHeight="1" x14ac:dyDescent="0.25">
      <c r="P35" s="26"/>
      <c r="Q35" s="26"/>
      <c r="R35" s="51"/>
      <c r="S35" s="51"/>
    </row>
    <row r="36" spans="16:19" ht="15" customHeight="1" x14ac:dyDescent="0.25">
      <c r="P36" s="26"/>
      <c r="Q36" s="26"/>
      <c r="R36" s="51"/>
      <c r="S36" s="51"/>
    </row>
    <row r="37" spans="16:19" x14ac:dyDescent="0.25">
      <c r="P37" s="26"/>
      <c r="Q37" s="26"/>
      <c r="R37" s="51"/>
      <c r="S37" s="51"/>
    </row>
    <row r="38" spans="16:19" x14ac:dyDescent="0.25">
      <c r="Q38" s="26"/>
      <c r="R38" s="51"/>
      <c r="S38" s="51"/>
    </row>
    <row r="39" spans="16:19" x14ac:dyDescent="0.25">
      <c r="Q39" s="26"/>
      <c r="R39" s="51"/>
      <c r="S39" s="51"/>
    </row>
    <row r="40" spans="16:19" x14ac:dyDescent="0.25">
      <c r="Q40" s="26"/>
      <c r="R40" s="51"/>
      <c r="S40" s="51"/>
    </row>
    <row r="41" spans="16:19" x14ac:dyDescent="0.25">
      <c r="Q41" s="26"/>
      <c r="R41" s="51"/>
      <c r="S41" s="51"/>
    </row>
    <row r="42" spans="16:19" x14ac:dyDescent="0.25">
      <c r="R42" s="51"/>
      <c r="S42" s="51"/>
    </row>
    <row r="43" spans="16:19" x14ac:dyDescent="0.25">
      <c r="R43" s="51"/>
      <c r="S43" s="51"/>
    </row>
    <row r="44" spans="16:19" x14ac:dyDescent="0.25">
      <c r="R44" s="51"/>
      <c r="S44" s="51"/>
    </row>
    <row r="45" spans="16:19" x14ac:dyDescent="0.25">
      <c r="R45" s="51"/>
      <c r="S45" s="51"/>
    </row>
    <row r="46" spans="16:19" x14ac:dyDescent="0.25">
      <c r="R46" s="51"/>
      <c r="S46" s="51"/>
    </row>
    <row r="47" spans="16:19" x14ac:dyDescent="0.25">
      <c r="R47" s="51"/>
      <c r="S47" s="51"/>
    </row>
    <row r="48" spans="16:19" x14ac:dyDescent="0.25">
      <c r="R48" s="51"/>
      <c r="S48" s="51"/>
    </row>
    <row r="49" spans="18:19" ht="15" customHeight="1" x14ac:dyDescent="0.25">
      <c r="R49" s="51"/>
      <c r="S49" s="51"/>
    </row>
    <row r="50" spans="18:19" ht="15" customHeight="1" x14ac:dyDescent="0.25">
      <c r="R50" s="51"/>
      <c r="S50" s="51"/>
    </row>
    <row r="51" spans="18:19" x14ac:dyDescent="0.25">
      <c r="R51" s="51"/>
      <c r="S51" s="51"/>
    </row>
    <row r="52" spans="18:19" x14ac:dyDescent="0.25">
      <c r="R52" s="51"/>
      <c r="S52" s="51"/>
    </row>
    <row r="53" spans="18:19" x14ac:dyDescent="0.25">
      <c r="R53" s="51"/>
      <c r="S53" s="51"/>
    </row>
    <row r="54" spans="18:19" x14ac:dyDescent="0.25">
      <c r="R54" s="51"/>
      <c r="S54" s="51"/>
    </row>
    <row r="55" spans="18:19" x14ac:dyDescent="0.25">
      <c r="R55" s="51"/>
      <c r="S55" s="51"/>
    </row>
    <row r="56" spans="18:19" x14ac:dyDescent="0.25">
      <c r="R56" s="51"/>
      <c r="S56" s="51"/>
    </row>
    <row r="57" spans="18:19" x14ac:dyDescent="0.25">
      <c r="R57" s="51"/>
      <c r="S57" s="51"/>
    </row>
    <row r="58" spans="18:19" x14ac:dyDescent="0.25">
      <c r="R58" s="51"/>
      <c r="S58" s="51"/>
    </row>
    <row r="59" spans="18:19" x14ac:dyDescent="0.25">
      <c r="R59" s="51"/>
      <c r="S59" s="51"/>
    </row>
    <row r="60" spans="18:19" x14ac:dyDescent="0.25">
      <c r="R60" s="51"/>
      <c r="S60" s="51"/>
    </row>
    <row r="61" spans="18:19" x14ac:dyDescent="0.25">
      <c r="R61" s="51"/>
      <c r="S61" s="51"/>
    </row>
    <row r="62" spans="18:19" x14ac:dyDescent="0.25">
      <c r="R62" s="51"/>
      <c r="S62" s="51"/>
    </row>
    <row r="63" spans="18:19" ht="15" customHeight="1" x14ac:dyDescent="0.25">
      <c r="R63" s="51"/>
      <c r="S63" s="51"/>
    </row>
    <row r="64" spans="18:19" ht="15" customHeight="1" x14ac:dyDescent="0.25">
      <c r="R64" s="51"/>
      <c r="S64" s="51"/>
    </row>
    <row r="65" spans="18:19" x14ac:dyDescent="0.25">
      <c r="R65" s="51"/>
      <c r="S65" s="51"/>
    </row>
    <row r="77" spans="18:19" ht="15" customHeight="1" x14ac:dyDescent="0.25"/>
    <row r="78" spans="18:19" ht="15" customHeight="1" x14ac:dyDescent="0.25"/>
    <row r="91" ht="15" customHeight="1" x14ac:dyDescent="0.25"/>
    <row r="92" ht="15" customHeight="1" x14ac:dyDescent="0.25"/>
    <row r="105" ht="15" customHeight="1" x14ac:dyDescent="0.25"/>
    <row r="106" ht="15" customHeight="1" x14ac:dyDescent="0.25"/>
    <row r="119" ht="15" customHeight="1" x14ac:dyDescent="0.25"/>
    <row r="120" ht="15" customHeight="1" x14ac:dyDescent="0.25"/>
    <row r="133" ht="15" customHeight="1" x14ac:dyDescent="0.25"/>
    <row r="134" ht="15" customHeight="1" x14ac:dyDescent="0.25"/>
    <row r="147" ht="15" customHeight="1" x14ac:dyDescent="0.25"/>
    <row r="148" ht="15" customHeight="1" x14ac:dyDescent="0.25"/>
  </sheetData>
  <mergeCells count="36">
    <mergeCell ref="G13:G14"/>
    <mergeCell ref="B15:B16"/>
    <mergeCell ref="C15:C16"/>
    <mergeCell ref="F15:F16"/>
    <mergeCell ref="G15:G16"/>
    <mergeCell ref="C13:C14"/>
    <mergeCell ref="B13:B14"/>
    <mergeCell ref="G11:G12"/>
    <mergeCell ref="H3:H4"/>
    <mergeCell ref="I3:I4"/>
    <mergeCell ref="C5:C6"/>
    <mergeCell ref="F5:F6"/>
    <mergeCell ref="G5:G6"/>
    <mergeCell ref="H5:H6"/>
    <mergeCell ref="I5:I6"/>
    <mergeCell ref="G3:G4"/>
    <mergeCell ref="G7:G8"/>
    <mergeCell ref="H7:H8"/>
    <mergeCell ref="I7:I8"/>
    <mergeCell ref="C11:C12"/>
    <mergeCell ref="F9:F10"/>
    <mergeCell ref="G9:G10"/>
    <mergeCell ref="F11:F12"/>
    <mergeCell ref="C9:C10"/>
    <mergeCell ref="F13:F14"/>
    <mergeCell ref="A3:A12"/>
    <mergeCell ref="A2:B2"/>
    <mergeCell ref="B3:B6"/>
    <mergeCell ref="C3:C4"/>
    <mergeCell ref="F3:F4"/>
    <mergeCell ref="C7:C8"/>
    <mergeCell ref="F7:F8"/>
    <mergeCell ref="B7:B8"/>
    <mergeCell ref="B9:B10"/>
    <mergeCell ref="B11:B12"/>
    <mergeCell ref="A13:A16"/>
  </mergeCells>
  <conditionalFormatting sqref="G5:G8">
    <cfRule type="expression" dxfId="20" priority="2" stopIfTrue="1">
      <formula>G5&lt;94.5</formula>
    </cfRule>
  </conditionalFormatting>
  <conditionalFormatting sqref="G13:G14">
    <cfRule type="expression" dxfId="18" priority="8" stopIfTrue="1">
      <formula>IF(#REF!=500,G13&gt;84.4)</formula>
    </cfRule>
  </conditionalFormatting>
  <conditionalFormatting sqref="I3:I8">
    <cfRule type="expression" dxfId="15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C5C55708-2B02-4064-BD49-691A8E4753CD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DCC3594C-822B-46E9-BAE2-8099EFE68218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034C17EE-ED25-42CA-8AED-420309F27C57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7" id="{B0472C46-7B0D-4B87-B90E-519D82354CD2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0E279D61-CFBD-42B7-B158-D3DBC4215B8D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EF2C379E-1BF1-48BB-BB05-E38741FE5E00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  <x14:conditionalFormatting xmlns:xm="http://schemas.microsoft.com/office/excel/2006/main">
          <x14:cfRule type="expression" priority="6283" id="{29024F14-9512-45D9-986B-22824C15DA6E}">
            <xm:f>IF(Summary!#REF!=90,OR(G9&gt;95.4,G9&lt;84.49))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G9:G10</xm:sqref>
        </x14:conditionalFormatting>
        <x14:conditionalFormatting xmlns:xm="http://schemas.microsoft.com/office/excel/2006/main">
          <x14:cfRule type="expression" priority="6284" id="{29024F14-9512-45D9-986B-22824C15DA6E}">
            <xm:f>IF(Summary!$C10=90,OR(G11&gt;95.4,G11&lt;84.49))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G11:G12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7"/>
  <sheetViews>
    <sheetView zoomScaleNormal="100" workbookViewId="0">
      <pane xSplit="2" ySplit="2" topLeftCell="C3" activePane="bottomRight" state="frozen"/>
      <selection activeCell="G5" sqref="G1:G1048576"/>
      <selection pane="topRight" activeCell="G5" sqref="G1:G1048576"/>
      <selection pane="bottomLeft" activeCell="G5" sqref="G1:G1048576"/>
      <selection pane="bottomRight" activeCell="C9" sqref="A9:XFD10"/>
    </sheetView>
  </sheetViews>
  <sheetFormatPr defaultRowHeight="15" x14ac:dyDescent="0.25"/>
  <cols>
    <col min="1" max="1" width="12.140625" style="1" customWidth="1"/>
    <col min="2" max="2" width="17.5703125" style="1" customWidth="1"/>
    <col min="3" max="12" width="10.28515625" customWidth="1"/>
  </cols>
  <sheetData>
    <row r="1" spans="1:12" x14ac:dyDescent="0.25">
      <c r="A1" s="97" t="s">
        <v>3</v>
      </c>
      <c r="B1" s="136" t="s">
        <v>2</v>
      </c>
      <c r="C1" s="143" t="s">
        <v>11</v>
      </c>
      <c r="D1" s="144" t="s">
        <v>11</v>
      </c>
      <c r="E1" s="144" t="s">
        <v>11</v>
      </c>
      <c r="F1" s="145" t="s">
        <v>11</v>
      </c>
      <c r="G1" s="128" t="s">
        <v>29</v>
      </c>
      <c r="H1" s="129" t="s">
        <v>11</v>
      </c>
      <c r="I1" s="129" t="s">
        <v>11</v>
      </c>
      <c r="J1" s="130" t="s">
        <v>11</v>
      </c>
      <c r="K1" s="130" t="s">
        <v>11</v>
      </c>
      <c r="L1" s="131" t="s">
        <v>11</v>
      </c>
    </row>
    <row r="2" spans="1:12" ht="30.75" thickBot="1" x14ac:dyDescent="0.3">
      <c r="A2" s="94"/>
      <c r="B2" s="137"/>
      <c r="C2" s="35" t="s">
        <v>8</v>
      </c>
      <c r="D2" s="13" t="s">
        <v>9</v>
      </c>
      <c r="E2" s="13" t="s">
        <v>10</v>
      </c>
      <c r="F2" s="14" t="s">
        <v>21</v>
      </c>
      <c r="G2" s="35" t="s">
        <v>22</v>
      </c>
      <c r="H2" s="13" t="s">
        <v>23</v>
      </c>
      <c r="I2" s="13" t="s">
        <v>26</v>
      </c>
      <c r="J2" s="13" t="s">
        <v>27</v>
      </c>
      <c r="K2" s="52" t="s">
        <v>46</v>
      </c>
      <c r="L2" s="14" t="s">
        <v>47</v>
      </c>
    </row>
    <row r="3" spans="1:12" ht="15" customHeight="1" x14ac:dyDescent="0.25">
      <c r="A3" s="132" t="str">
        <f>Summary!$A$4</f>
        <v>Un-stimulated</v>
      </c>
      <c r="B3" s="137" t="str">
        <f>Summary!$B$4</f>
        <v>Unstained</v>
      </c>
      <c r="C3" s="36">
        <f>'Run 1 (% Cells)'!$E3</f>
        <v>65.86</v>
      </c>
      <c r="D3" s="11">
        <f>'Run 2 (% Cells)'!$E3</f>
        <v>66.3</v>
      </c>
      <c r="E3" s="11">
        <f>'Run 3 (% Cells)'!$E3</f>
        <v>68.17</v>
      </c>
      <c r="F3" s="19">
        <f>'Run 4 (% Cells)'!$E3</f>
        <v>72.290000000000006</v>
      </c>
      <c r="G3" s="36">
        <f>'Run 5 (% Cells)'!$E3</f>
        <v>72.3</v>
      </c>
      <c r="H3" s="11">
        <f>'Run 6 (% Cells)'!$E3</f>
        <v>0</v>
      </c>
      <c r="I3" s="53">
        <f>'Run 7 (% Cells)'!$E3</f>
        <v>0</v>
      </c>
      <c r="J3" s="53">
        <f>'Run 8 (% Cells)'!$E3</f>
        <v>0</v>
      </c>
      <c r="K3" s="53">
        <f>'Run 9 (% Cells)'!$E3</f>
        <v>0</v>
      </c>
      <c r="L3" s="19">
        <f>'Run 10 (% Cells)'!$E3</f>
        <v>0</v>
      </c>
    </row>
    <row r="4" spans="1:12" x14ac:dyDescent="0.25">
      <c r="A4" s="133"/>
      <c r="B4" s="140"/>
      <c r="C4" s="16">
        <f>'Run 1 (% Cells)'!$E4</f>
        <v>66.540000000000006</v>
      </c>
      <c r="D4" s="9">
        <f>'Run 2 (% Cells)'!$E4</f>
        <v>70.95</v>
      </c>
      <c r="E4" s="9">
        <f>'Run 3 (% Cells)'!$E4</f>
        <v>67.680000000000007</v>
      </c>
      <c r="F4" s="20">
        <f>'Run 4 (% Cells)'!$E4</f>
        <v>71.7</v>
      </c>
      <c r="G4" s="16">
        <f>'Run 5 (% Cells)'!$E4</f>
        <v>69.319999999999993</v>
      </c>
      <c r="H4" s="9">
        <f>'Run 6 (% Cells)'!$E4</f>
        <v>0</v>
      </c>
      <c r="I4" s="54">
        <f>'Run 7 (% Cells)'!$E4</f>
        <v>0</v>
      </c>
      <c r="J4" s="54">
        <f>'Run 8 (% Cells)'!$E4</f>
        <v>0</v>
      </c>
      <c r="K4" s="54">
        <f>'Run 9 (% Cells)'!$E4</f>
        <v>0</v>
      </c>
      <c r="L4" s="20">
        <f>'Run 10 (% Cells)'!$E4</f>
        <v>0</v>
      </c>
    </row>
    <row r="5" spans="1:12" x14ac:dyDescent="0.25">
      <c r="A5" s="133"/>
      <c r="B5" s="138" t="str">
        <f>Summary!$B$6</f>
        <v>PI</v>
      </c>
      <c r="C5" s="16">
        <f>'Run 1 (% Cells)'!$E5</f>
        <v>67.5</v>
      </c>
      <c r="D5" s="9">
        <f>'Run 2 (% Cells)'!$E5</f>
        <v>71.09</v>
      </c>
      <c r="E5" s="9">
        <f>'Run 3 (% Cells)'!$E5</f>
        <v>72.16</v>
      </c>
      <c r="F5" s="20">
        <f>'Run 4 (% Cells)'!$E5</f>
        <v>73.239999999999995</v>
      </c>
      <c r="G5" s="16">
        <f>'Run 5 (% Cells)'!$E5</f>
        <v>71.64</v>
      </c>
      <c r="H5" s="9">
        <f>'Run 6 (% Cells)'!$E5</f>
        <v>0</v>
      </c>
      <c r="I5" s="54">
        <f>'Run 7 (% Cells)'!$E5</f>
        <v>0</v>
      </c>
      <c r="J5" s="54">
        <f>'Run 8 (% Cells)'!$E5</f>
        <v>0</v>
      </c>
      <c r="K5" s="54">
        <f>'Run 9 (% Cells)'!$E5</f>
        <v>0</v>
      </c>
      <c r="L5" s="20">
        <f>'Run 10 (% Cells)'!$E5</f>
        <v>0</v>
      </c>
    </row>
    <row r="6" spans="1:12" x14ac:dyDescent="0.25">
      <c r="A6" s="134"/>
      <c r="B6" s="139"/>
      <c r="C6" s="17">
        <f>'Run 1 (% Cells)'!$E6</f>
        <v>69.849999999999994</v>
      </c>
      <c r="D6" s="7">
        <f>'Run 2 (% Cells)'!$E6</f>
        <v>71.239999999999995</v>
      </c>
      <c r="E6" s="7">
        <f>'Run 3 (% Cells)'!$E6</f>
        <v>73.48</v>
      </c>
      <c r="F6" s="21">
        <f>'Run 4 (% Cells)'!$E6</f>
        <v>74.739999999999995</v>
      </c>
      <c r="G6" s="17">
        <f>'Run 5 (% Cells)'!$E6</f>
        <v>74.569999999999993</v>
      </c>
      <c r="H6" s="7">
        <f>'Run 6 (% Cells)'!$E6</f>
        <v>0</v>
      </c>
      <c r="I6" s="55">
        <f>'Run 7 (% Cells)'!$E6</f>
        <v>0</v>
      </c>
      <c r="J6" s="55">
        <f>'Run 8 (% Cells)'!$E6</f>
        <v>0</v>
      </c>
      <c r="K6" s="55">
        <f>'Run 9 (% Cells)'!$E6</f>
        <v>0</v>
      </c>
      <c r="L6" s="21">
        <f>'Run 10 (% Cells)'!$E6</f>
        <v>0</v>
      </c>
    </row>
    <row r="7" spans="1:12" ht="15" customHeight="1" x14ac:dyDescent="0.25">
      <c r="A7" s="132" t="str">
        <f>Summary!$A$8</f>
        <v>Solvent Control</v>
      </c>
      <c r="B7" s="137" t="str">
        <f>Summary!$B$8</f>
        <v>0.1% DMSO - PI</v>
      </c>
      <c r="C7" s="15">
        <f>'Run 1 (% Cells)'!$E7</f>
        <v>69.900000000000006</v>
      </c>
      <c r="D7" s="8">
        <f>'Run 2 (% Cells)'!$E7</f>
        <v>72.510000000000005</v>
      </c>
      <c r="E7" s="8">
        <f>'Run 3 (% Cells)'!$E7</f>
        <v>72.3</v>
      </c>
      <c r="F7" s="22">
        <f>'Run 4 (% Cells)'!$E7</f>
        <v>69.239999999999995</v>
      </c>
      <c r="G7" s="15">
        <f>'Run 5 (% Cells)'!$E7</f>
        <v>70.569999999999993</v>
      </c>
      <c r="H7" s="8">
        <f>'Run 6 (% Cells)'!$E7</f>
        <v>0</v>
      </c>
      <c r="I7" s="56">
        <f>'Run 7 (% Cells)'!$E7</f>
        <v>0</v>
      </c>
      <c r="J7" s="56">
        <f>'Run 8 (% Cells)'!$E7</f>
        <v>0</v>
      </c>
      <c r="K7" s="56">
        <f>'Run 9 (% Cells)'!$E7</f>
        <v>0</v>
      </c>
      <c r="L7" s="22">
        <f>'Run 10 (% Cells)'!$E7</f>
        <v>0</v>
      </c>
    </row>
    <row r="8" spans="1:12" x14ac:dyDescent="0.25">
      <c r="A8" s="133"/>
      <c r="B8" s="139"/>
      <c r="C8" s="47">
        <f>'Run 1 (% Cells)'!$E8</f>
        <v>69.38</v>
      </c>
      <c r="D8" s="10">
        <f>'Run 2 (% Cells)'!$E8</f>
        <v>74.89</v>
      </c>
      <c r="E8" s="10">
        <f>'Run 3 (% Cells)'!$E8</f>
        <v>74.36</v>
      </c>
      <c r="F8" s="24">
        <f>'Run 4 (% Cells)'!$E8</f>
        <v>72.09</v>
      </c>
      <c r="G8" s="47">
        <f>'Run 5 (% Cells)'!$E8</f>
        <v>73.48</v>
      </c>
      <c r="H8" s="10">
        <f>'Run 6 (% Cells)'!$E8</f>
        <v>0</v>
      </c>
      <c r="I8" s="57">
        <f>'Run 7 (% Cells)'!$E8</f>
        <v>0</v>
      </c>
      <c r="J8" s="57">
        <f>'Run 8 (% Cells)'!$E8</f>
        <v>0</v>
      </c>
      <c r="K8" s="57">
        <f>'Run 9 (% Cells)'!$E8</f>
        <v>0</v>
      </c>
      <c r="L8" s="24">
        <f>'Run 10 (% Cells)'!$E8</f>
        <v>0</v>
      </c>
    </row>
    <row r="9" spans="1:12" ht="15" customHeight="1" x14ac:dyDescent="0.25">
      <c r="A9" s="132" t="str">
        <f>Summary!$A10</f>
        <v>PPD</v>
      </c>
      <c r="B9" s="141">
        <f>Summary!$B10</f>
        <v>75</v>
      </c>
      <c r="C9" s="15">
        <f>'Run 1 (% Cells)'!$E11</f>
        <v>49.21</v>
      </c>
      <c r="D9" s="8">
        <f>'Run 2 (% Cells)'!$E11</f>
        <v>50.06</v>
      </c>
      <c r="E9" s="8">
        <f>'Run 3 (% Cells)'!$E11</f>
        <v>47.97</v>
      </c>
      <c r="F9" s="22">
        <f>'Run 4 (% Cells)'!$E11</f>
        <v>46.23</v>
      </c>
      <c r="G9" s="15">
        <f>'Run 5 (% Cells)'!$E11</f>
        <v>51.63</v>
      </c>
      <c r="H9" s="8">
        <f>'Run 6 (% Cells)'!$E11</f>
        <v>0</v>
      </c>
      <c r="I9" s="56">
        <f>'Run 7 (% Cells)'!$E11</f>
        <v>0</v>
      </c>
      <c r="J9" s="56">
        <f>'Run 8 (% Cells)'!$E11</f>
        <v>0</v>
      </c>
      <c r="K9" s="56">
        <f>'Run 9 (% Cells)'!$E11</f>
        <v>0</v>
      </c>
      <c r="L9" s="22">
        <f>'Run 10 (% Cells)'!$E11</f>
        <v>0</v>
      </c>
    </row>
    <row r="10" spans="1:12" ht="15.75" thickBot="1" x14ac:dyDescent="0.3">
      <c r="A10" s="135"/>
      <c r="B10" s="142"/>
      <c r="C10" s="46">
        <f>'Run 1 (% Cells)'!$E12</f>
        <v>49.73</v>
      </c>
      <c r="D10" s="58">
        <f>'Run 2 (% Cells)'!$E12</f>
        <v>53.4</v>
      </c>
      <c r="E10" s="58">
        <f>'Run 3 (% Cells)'!$E12</f>
        <v>46.65</v>
      </c>
      <c r="F10" s="59">
        <f>'Run 4 (% Cells)'!$E12</f>
        <v>48.63</v>
      </c>
      <c r="G10" s="46">
        <f>'Run 5 (% Cells)'!$E12</f>
        <v>48.96</v>
      </c>
      <c r="H10" s="58">
        <f>'Run 6 (% Cells)'!$E12</f>
        <v>0</v>
      </c>
      <c r="I10" s="60">
        <f>'Run 7 (% Cells)'!$E12</f>
        <v>0</v>
      </c>
      <c r="J10" s="60">
        <f>'Run 8 (% Cells)'!$E12</f>
        <v>0</v>
      </c>
      <c r="K10" s="60">
        <f>'Run 9 (% Cells)'!$E12</f>
        <v>0</v>
      </c>
      <c r="L10" s="59">
        <f>'Run 10 (% Cells)'!$E12</f>
        <v>0</v>
      </c>
    </row>
    <row r="11" spans="1:12" ht="15" customHeight="1" thickTop="1" x14ac:dyDescent="0.25">
      <c r="A11" s="132" t="str">
        <f>Summary!$A12</f>
        <v>BRTGA-021</v>
      </c>
      <c r="B11" s="141">
        <f>Summary!$B12</f>
        <v>500</v>
      </c>
      <c r="C11" s="15">
        <f>'Run 1 (% Cells)'!$E13</f>
        <v>58.46</v>
      </c>
      <c r="D11" s="8">
        <f>'Run 2 (% Cells)'!$E13</f>
        <v>56.81</v>
      </c>
      <c r="E11" s="8">
        <f>'Run 3 (% Cells)'!$E13</f>
        <v>64.14</v>
      </c>
      <c r="F11" s="22">
        <f>'Run 4 (% Cells)'!$E13</f>
        <v>65.180000000000007</v>
      </c>
      <c r="G11" s="15">
        <f>'Run 5 (% Cells)'!$E13</f>
        <v>64.150000000000006</v>
      </c>
      <c r="H11" s="8">
        <f>'Run 6 (% Cells)'!$E13</f>
        <v>0</v>
      </c>
      <c r="I11" s="56">
        <f>'Run 7 (% Cells)'!$E13</f>
        <v>0</v>
      </c>
      <c r="J11" s="56">
        <f>'Run 8 (% Cells)'!$E13</f>
        <v>0</v>
      </c>
      <c r="K11" s="56">
        <f>'Run 9 (% Cells)'!$E13</f>
        <v>0</v>
      </c>
      <c r="L11" s="22">
        <f>'Run 10 (% Cells)'!$E13</f>
        <v>0</v>
      </c>
    </row>
    <row r="12" spans="1:12" x14ac:dyDescent="0.25">
      <c r="A12" s="134"/>
      <c r="B12" s="146"/>
      <c r="C12" s="17">
        <f>'Run 1 (% Cells)'!$E14</f>
        <v>59.86</v>
      </c>
      <c r="D12" s="7">
        <f>'Run 2 (% Cells)'!$E14</f>
        <v>58.1</v>
      </c>
      <c r="E12" s="7">
        <f>'Run 3 (% Cells)'!$E14</f>
        <v>63.09</v>
      </c>
      <c r="F12" s="21">
        <f>'Run 4 (% Cells)'!$E14</f>
        <v>67.459999999999994</v>
      </c>
      <c r="G12" s="17">
        <f>'Run 5 (% Cells)'!$E14</f>
        <v>68.739999999999995</v>
      </c>
      <c r="H12" s="7">
        <f>'Run 6 (% Cells)'!$E14</f>
        <v>0</v>
      </c>
      <c r="I12" s="55">
        <f>'Run 7 (% Cells)'!$E14</f>
        <v>0</v>
      </c>
      <c r="J12" s="55">
        <f>'Run 8 (% Cells)'!$E14</f>
        <v>0</v>
      </c>
      <c r="K12" s="55">
        <f>'Run 9 (% Cells)'!$E14</f>
        <v>0</v>
      </c>
      <c r="L12" s="21">
        <f>'Run 10 (% Cells)'!$E14</f>
        <v>0</v>
      </c>
    </row>
    <row r="13" spans="1:12" ht="15" customHeight="1" x14ac:dyDescent="0.25">
      <c r="A13" s="132" t="str">
        <f>Summary!$A14</f>
        <v>BRTGA-099</v>
      </c>
      <c r="B13" s="141">
        <f>Summary!$B14</f>
        <v>500</v>
      </c>
      <c r="C13" s="15">
        <f>'Run 1 (% Cells)'!$E15</f>
        <v>73.34</v>
      </c>
      <c r="D13" s="8">
        <f>'Run 2 (% Cells)'!$E15</f>
        <v>73.790000000000006</v>
      </c>
      <c r="E13" s="8">
        <f>'Run 3 (% Cells)'!$E15</f>
        <v>71.989999999999995</v>
      </c>
      <c r="F13" s="22">
        <f>'Run 4 (% Cells)'!$E15</f>
        <v>72.13</v>
      </c>
      <c r="G13" s="15">
        <f>'Run 5 (% Cells)'!$E15</f>
        <v>71.099999999999994</v>
      </c>
      <c r="H13" s="8">
        <f>'Run 6 (% Cells)'!$E15</f>
        <v>0</v>
      </c>
      <c r="I13" s="56">
        <f>'Run 7 (% Cells)'!$E15</f>
        <v>0</v>
      </c>
      <c r="J13" s="56">
        <f>'Run 8 (% Cells)'!$E15</f>
        <v>0</v>
      </c>
      <c r="K13" s="56">
        <f>'Run 9 (% Cells)'!$E15</f>
        <v>0</v>
      </c>
      <c r="L13" s="22">
        <f>'Run 10 (% Cells)'!$E15</f>
        <v>0</v>
      </c>
    </row>
    <row r="14" spans="1:12" ht="15.75" thickBot="1" x14ac:dyDescent="0.3">
      <c r="A14" s="149"/>
      <c r="B14" s="150"/>
      <c r="C14" s="63">
        <f>'Run 1 (% Cells)'!$E16</f>
        <v>73.81</v>
      </c>
      <c r="D14" s="12">
        <f>'Run 2 (% Cells)'!$E16</f>
        <v>75.349999999999994</v>
      </c>
      <c r="E14" s="12">
        <f>'Run 3 (% Cells)'!$E16</f>
        <v>71.66</v>
      </c>
      <c r="F14" s="25">
        <f>'Run 4 (% Cells)'!$E16</f>
        <v>74.66</v>
      </c>
      <c r="G14" s="63">
        <f>'Run 5 (% Cells)'!$E16</f>
        <v>72.02</v>
      </c>
      <c r="H14" s="12">
        <f>'Run 6 (% Cells)'!$E16</f>
        <v>0</v>
      </c>
      <c r="I14" s="64">
        <f>'Run 7 (% Cells)'!$E16</f>
        <v>0</v>
      </c>
      <c r="J14" s="64">
        <f>'Run 8 (% Cells)'!$E16</f>
        <v>0</v>
      </c>
      <c r="K14" s="64">
        <f>'Run 9 (% Cells)'!$E16</f>
        <v>0</v>
      </c>
      <c r="L14" s="25">
        <f>'Run 10 (% Cells)'!$E16</f>
        <v>0</v>
      </c>
    </row>
    <row r="16" spans="1:12" x14ac:dyDescent="0.25">
      <c r="A16" s="147" t="s">
        <v>7</v>
      </c>
      <c r="B16" s="148"/>
    </row>
    <row r="17" ht="6" customHeight="1" x14ac:dyDescent="0.25"/>
  </sheetData>
  <mergeCells count="16">
    <mergeCell ref="A11:A12"/>
    <mergeCell ref="B11:B12"/>
    <mergeCell ref="A16:B16"/>
    <mergeCell ref="A13:A14"/>
    <mergeCell ref="B13:B14"/>
    <mergeCell ref="G1:L1"/>
    <mergeCell ref="A3:A6"/>
    <mergeCell ref="A1:A2"/>
    <mergeCell ref="A9:A10"/>
    <mergeCell ref="B1:B2"/>
    <mergeCell ref="B5:B6"/>
    <mergeCell ref="B3:B4"/>
    <mergeCell ref="A7:A8"/>
    <mergeCell ref="B9:B10"/>
    <mergeCell ref="C1:F1"/>
    <mergeCell ref="B7:B8"/>
  </mergeCells>
  <phoneticPr fontId="7" type="noConversion"/>
  <conditionalFormatting sqref="C3:L14">
    <cfRule type="cellIs" dxfId="121" priority="1" operator="equal">
      <formula>0</formula>
    </cfRule>
    <cfRule type="cellIs" dxfId="120" priority="2" operator="lessThan">
      <formula>30</formula>
    </cfRule>
  </conditionalFormatting>
  <printOptions horizontalCentered="1"/>
  <pageMargins left="0.14000000000000001" right="0.13" top="0.75" bottom="0.13" header="0.28000000000000003" footer="0.13"/>
  <pageSetup scale="78" orientation="portrait" r:id="rId1"/>
  <headerFooter>
    <oddHeader>&amp;CNIEHSO 20221118
Main Experiment H
&amp;A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87758-A96B-41B9-91DF-54B66D46939A}">
  <sheetPr>
    <tabColor rgb="FFFFA3FF"/>
    <pageSetUpPr fitToPage="1"/>
  </sheetPr>
  <dimension ref="A1:J16"/>
  <sheetViews>
    <sheetView zoomScaleNormal="100" workbookViewId="0">
      <selection activeCell="I20" sqref="I2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10" max="10" width="7.140625" customWidth="1"/>
  </cols>
  <sheetData>
    <row r="1" spans="1:10" ht="15.75" thickBot="1" x14ac:dyDescent="0.3">
      <c r="H1" s="48" t="s">
        <v>31</v>
      </c>
      <c r="I1" s="48" t="s">
        <v>33</v>
      </c>
      <c r="J1" s="48" t="s">
        <v>32</v>
      </c>
    </row>
    <row r="2" spans="1:10" ht="30.75" thickBot="1" x14ac:dyDescent="0.3">
      <c r="A2" s="183" t="s">
        <v>3</v>
      </c>
      <c r="B2" s="184"/>
      <c r="C2" s="30" t="s">
        <v>2</v>
      </c>
      <c r="D2" s="31" t="s">
        <v>1</v>
      </c>
      <c r="E2" s="32" t="s">
        <v>11</v>
      </c>
      <c r="H2" s="49"/>
      <c r="I2" s="49"/>
      <c r="J2" s="49"/>
    </row>
    <row r="3" spans="1:1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9">
        <f>$J2</f>
        <v>0</v>
      </c>
      <c r="H3" s="49"/>
      <c r="I3" s="49"/>
      <c r="J3" s="49"/>
    </row>
    <row r="4" spans="1:10" x14ac:dyDescent="0.25">
      <c r="A4" s="175"/>
      <c r="B4" s="133"/>
      <c r="C4" s="99"/>
      <c r="D4" s="29">
        <f t="shared" ref="D4:D16" si="0">D3+1</f>
        <v>2</v>
      </c>
      <c r="E4" s="20">
        <f t="shared" ref="E4:E16" si="1">$J3</f>
        <v>0</v>
      </c>
      <c r="H4" s="49"/>
      <c r="I4" s="49"/>
      <c r="J4" s="49"/>
    </row>
    <row r="5" spans="1:10" ht="15" customHeight="1" x14ac:dyDescent="0.25">
      <c r="A5" s="175"/>
      <c r="B5" s="133"/>
      <c r="C5" s="98" t="s">
        <v>0</v>
      </c>
      <c r="D5" s="29">
        <f t="shared" si="0"/>
        <v>3</v>
      </c>
      <c r="E5" s="20">
        <f t="shared" si="1"/>
        <v>0</v>
      </c>
      <c r="H5" s="49"/>
      <c r="I5" s="49"/>
      <c r="J5" s="49"/>
    </row>
    <row r="6" spans="1:10" x14ac:dyDescent="0.25">
      <c r="A6" s="175"/>
      <c r="B6" s="134"/>
      <c r="C6" s="95"/>
      <c r="D6" s="5">
        <f t="shared" si="0"/>
        <v>4</v>
      </c>
      <c r="E6" s="21">
        <f t="shared" si="1"/>
        <v>0</v>
      </c>
      <c r="H6" s="49"/>
      <c r="I6" s="49"/>
      <c r="J6" s="49"/>
    </row>
    <row r="7" spans="1:10" ht="15" customHeight="1" x14ac:dyDescent="0.25">
      <c r="A7" s="175"/>
      <c r="B7" s="132" t="s">
        <v>12</v>
      </c>
      <c r="C7" s="94" t="str">
        <f>Summary!$B$8</f>
        <v>0.1% DMSO - PI</v>
      </c>
      <c r="D7" s="4">
        <f t="shared" si="0"/>
        <v>5</v>
      </c>
      <c r="E7" s="22">
        <f t="shared" si="1"/>
        <v>0</v>
      </c>
      <c r="H7" s="49"/>
      <c r="I7" s="49"/>
      <c r="J7" s="49"/>
    </row>
    <row r="8" spans="1:10" x14ac:dyDescent="0.25">
      <c r="A8" s="175"/>
      <c r="B8" s="133"/>
      <c r="C8" s="95"/>
      <c r="D8" s="5">
        <f t="shared" si="0"/>
        <v>6</v>
      </c>
      <c r="E8" s="21">
        <f t="shared" si="1"/>
        <v>0</v>
      </c>
      <c r="H8" s="49"/>
      <c r="I8" s="49"/>
      <c r="J8" s="49"/>
    </row>
    <row r="9" spans="1:10" x14ac:dyDescent="0.25">
      <c r="A9" s="175"/>
      <c r="B9" s="132" t="e">
        <f>Summary!#REF!</f>
        <v>#REF!</v>
      </c>
      <c r="C9" s="169" t="e">
        <f>Summary!#REF!</f>
        <v>#REF!</v>
      </c>
      <c r="D9" s="4">
        <f t="shared" si="0"/>
        <v>7</v>
      </c>
      <c r="E9" s="22">
        <f t="shared" si="1"/>
        <v>0</v>
      </c>
      <c r="H9" s="49"/>
      <c r="I9" s="49"/>
      <c r="J9" s="49"/>
    </row>
    <row r="10" spans="1:10" x14ac:dyDescent="0.25">
      <c r="A10" s="175"/>
      <c r="B10" s="133"/>
      <c r="C10" s="169"/>
      <c r="D10" s="5">
        <f t="shared" si="0"/>
        <v>8</v>
      </c>
      <c r="E10" s="21">
        <f t="shared" si="1"/>
        <v>0</v>
      </c>
      <c r="H10" s="49"/>
      <c r="I10" s="49"/>
      <c r="J10" s="49"/>
    </row>
    <row r="11" spans="1:10" ht="15" customHeight="1" x14ac:dyDescent="0.25">
      <c r="A11" s="175"/>
      <c r="B11" s="185" t="str">
        <f>Summary!$A$10</f>
        <v>PPD</v>
      </c>
      <c r="C11" s="187">
        <f>Summary!$B$10</f>
        <v>75</v>
      </c>
      <c r="D11" s="18">
        <f t="shared" si="0"/>
        <v>9</v>
      </c>
      <c r="E11" s="23">
        <f t="shared" si="1"/>
        <v>0</v>
      </c>
      <c r="H11" s="49"/>
      <c r="I11" s="49"/>
      <c r="J11" s="49"/>
    </row>
    <row r="12" spans="1:10" ht="15.75" thickBot="1" x14ac:dyDescent="0.3">
      <c r="A12" s="176"/>
      <c r="B12" s="186"/>
      <c r="C12" s="188"/>
      <c r="D12" s="28">
        <f t="shared" si="0"/>
        <v>10</v>
      </c>
      <c r="E12" s="25">
        <f t="shared" si="1"/>
        <v>0</v>
      </c>
      <c r="H12" s="49"/>
      <c r="I12" s="49"/>
      <c r="J12" s="49"/>
    </row>
    <row r="13" spans="1:10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9">
        <f t="shared" si="1"/>
        <v>0</v>
      </c>
      <c r="H13" s="49"/>
      <c r="I13" s="49"/>
      <c r="J13" s="49"/>
    </row>
    <row r="14" spans="1:10" x14ac:dyDescent="0.25">
      <c r="A14" s="172"/>
      <c r="B14" s="167"/>
      <c r="C14" s="169"/>
      <c r="D14" s="6">
        <f t="shared" si="0"/>
        <v>12</v>
      </c>
      <c r="E14" s="24">
        <f t="shared" si="1"/>
        <v>0</v>
      </c>
      <c r="H14" s="49"/>
      <c r="I14" s="49"/>
      <c r="J14" s="49"/>
    </row>
    <row r="15" spans="1:10" ht="15" customHeight="1" x14ac:dyDescent="0.25">
      <c r="A15" s="172"/>
      <c r="B15" s="189" t="str">
        <f>Summary!$A$14</f>
        <v>BRTGA-099</v>
      </c>
      <c r="C15" s="169">
        <f>Summary!$B$14</f>
        <v>500</v>
      </c>
      <c r="D15" s="18">
        <f t="shared" si="0"/>
        <v>13</v>
      </c>
      <c r="E15" s="23">
        <f t="shared" si="1"/>
        <v>0</v>
      </c>
      <c r="H15" s="49"/>
      <c r="I15" s="49"/>
      <c r="J15" s="49"/>
    </row>
    <row r="16" spans="1:10" ht="15.75" thickBot="1" x14ac:dyDescent="0.3">
      <c r="A16" s="173"/>
      <c r="B16" s="178"/>
      <c r="C16" s="179"/>
      <c r="D16" s="28">
        <f t="shared" si="0"/>
        <v>14</v>
      </c>
      <c r="E16" s="25">
        <f t="shared" si="1"/>
        <v>0</v>
      </c>
      <c r="H16" s="49"/>
      <c r="I16" s="49"/>
      <c r="J16" s="49"/>
    </row>
  </sheetData>
  <mergeCells count="16">
    <mergeCell ref="A2:B2"/>
    <mergeCell ref="B3:B6"/>
    <mergeCell ref="B15:B16"/>
    <mergeCell ref="C15:C16"/>
    <mergeCell ref="A3:A12"/>
    <mergeCell ref="B7:B8"/>
    <mergeCell ref="C3:C4"/>
    <mergeCell ref="C5:C6"/>
    <mergeCell ref="C7:C8"/>
    <mergeCell ref="C11:C12"/>
    <mergeCell ref="C13:C14"/>
    <mergeCell ref="C9:C10"/>
    <mergeCell ref="B9:B10"/>
    <mergeCell ref="B11:B12"/>
    <mergeCell ref="A13:A16"/>
    <mergeCell ref="B13:B14"/>
  </mergeCells>
  <conditionalFormatting sqref="D3:E16">
    <cfRule type="expression" dxfId="12" priority="1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C86B4-E3A0-4CC3-A12F-C3C59881A793}">
  <sheetPr>
    <tabColor rgb="FFFFCC66"/>
    <pageSetUpPr fitToPage="1"/>
  </sheetPr>
  <dimension ref="A1:T148"/>
  <sheetViews>
    <sheetView zoomScaleNormal="100" workbookViewId="0">
      <selection activeCell="I20" sqref="I2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6" max="6" width="9.140625" style="2"/>
    <col min="7" max="7" width="8.42578125" style="2" bestFit="1" customWidth="1"/>
    <col min="9" max="9" width="8.7109375" bestFit="1" customWidth="1"/>
    <col min="14" max="14" width="9.140625" customWidth="1"/>
    <col min="15" max="15" width="9.85546875" customWidth="1"/>
    <col min="18" max="18" width="5.7109375" bestFit="1" customWidth="1"/>
    <col min="19" max="19" width="4.28515625" bestFit="1" customWidth="1"/>
    <col min="20" max="20" width="6" bestFit="1" customWidth="1"/>
  </cols>
  <sheetData>
    <row r="1" spans="1:20" ht="32.25" thickBot="1" x14ac:dyDescent="0.55000000000000004">
      <c r="A1" s="38" t="str">
        <f>IF(COUNTIF(I3:I8,"N")&gt;0,"Run Fails - Repeat Required","")</f>
        <v/>
      </c>
      <c r="B1" s="37"/>
      <c r="C1" s="37"/>
      <c r="D1" s="37"/>
      <c r="E1" s="37"/>
      <c r="M1" s="48" t="s">
        <v>31</v>
      </c>
      <c r="N1" s="48" t="s">
        <v>33</v>
      </c>
      <c r="O1" s="48" t="s">
        <v>32</v>
      </c>
      <c r="R1" s="50"/>
      <c r="S1" s="50"/>
      <c r="T1" s="50"/>
    </row>
    <row r="2" spans="1:20" ht="30.75" thickBot="1" x14ac:dyDescent="0.3">
      <c r="A2" s="151" t="s">
        <v>3</v>
      </c>
      <c r="B2" s="152"/>
      <c r="C2" s="43" t="s">
        <v>2</v>
      </c>
      <c r="D2" s="44" t="s">
        <v>1</v>
      </c>
      <c r="E2" s="43" t="s">
        <v>4</v>
      </c>
      <c r="F2" s="44" t="s">
        <v>5</v>
      </c>
      <c r="G2" s="45" t="s">
        <v>6</v>
      </c>
      <c r="H2" s="39" t="s">
        <v>16</v>
      </c>
      <c r="I2" s="40" t="s">
        <v>18</v>
      </c>
      <c r="J2" s="33"/>
      <c r="M2" s="49"/>
      <c r="N2" s="49"/>
      <c r="O2" s="49"/>
      <c r="R2" s="51"/>
      <c r="S2" s="51"/>
      <c r="T2" s="51"/>
    </row>
    <row r="3" spans="1:2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1">
        <f>$O2</f>
        <v>0</v>
      </c>
      <c r="F3" s="155">
        <f>AVERAGE(E3:E4)</f>
        <v>0</v>
      </c>
      <c r="G3" s="163"/>
      <c r="H3" s="158" t="s">
        <v>17</v>
      </c>
      <c r="I3" s="160" t="str">
        <f>IF(ISERR(G5)=TRUE,"",IF(G5&gt;94.5,"Y","N"))</f>
        <v/>
      </c>
      <c r="J3" s="33"/>
      <c r="M3" s="49"/>
      <c r="N3" s="49"/>
      <c r="O3" s="49"/>
      <c r="R3" s="51"/>
      <c r="S3" s="51"/>
      <c r="T3" s="51"/>
    </row>
    <row r="4" spans="1:20" x14ac:dyDescent="0.25">
      <c r="A4" s="175"/>
      <c r="B4" s="133"/>
      <c r="C4" s="99"/>
      <c r="D4" s="29">
        <f t="shared" ref="D4:D16" si="0">D3+1</f>
        <v>2</v>
      </c>
      <c r="E4" s="9">
        <f t="shared" ref="E4:E16" si="1">$O3</f>
        <v>0</v>
      </c>
      <c r="F4" s="80"/>
      <c r="G4" s="75"/>
      <c r="H4" s="159"/>
      <c r="I4" s="156"/>
      <c r="J4" s="33"/>
      <c r="M4" s="49"/>
      <c r="N4" s="49"/>
      <c r="O4" s="49"/>
      <c r="P4" s="26"/>
      <c r="Q4" s="26"/>
      <c r="R4" s="51"/>
      <c r="S4" s="51"/>
      <c r="T4" s="51"/>
    </row>
    <row r="5" spans="1:20" ht="15" customHeight="1" x14ac:dyDescent="0.25">
      <c r="A5" s="175"/>
      <c r="B5" s="133"/>
      <c r="C5" s="98" t="s">
        <v>0</v>
      </c>
      <c r="D5" s="29">
        <f t="shared" si="0"/>
        <v>3</v>
      </c>
      <c r="E5" s="9">
        <f t="shared" si="1"/>
        <v>0</v>
      </c>
      <c r="F5" s="76">
        <f>AVERAGE(E5:E6)</f>
        <v>0</v>
      </c>
      <c r="G5" s="78" t="e">
        <f>ROUND(F5/$F$5*100,1)</f>
        <v>#DIV/0!</v>
      </c>
      <c r="H5" s="159" t="s">
        <v>19</v>
      </c>
      <c r="I5" s="161" t="str">
        <f>IF(OR(ISERR(G7)=TRUE),"",IF(COUNTIFS(G7:G8,"&gt;84.5")&lt;COUNT(G7),"N","Y"))</f>
        <v/>
      </c>
      <c r="J5" s="33"/>
      <c r="M5" s="49"/>
      <c r="N5" s="49"/>
      <c r="O5" s="49"/>
      <c r="P5" s="26"/>
      <c r="Q5" s="26"/>
      <c r="R5" s="51"/>
      <c r="S5" s="51"/>
      <c r="T5" s="51"/>
    </row>
    <row r="6" spans="1:20" x14ac:dyDescent="0.25">
      <c r="A6" s="175"/>
      <c r="B6" s="134"/>
      <c r="C6" s="95"/>
      <c r="D6" s="5">
        <f t="shared" si="0"/>
        <v>4</v>
      </c>
      <c r="E6" s="7">
        <f t="shared" si="1"/>
        <v>0</v>
      </c>
      <c r="F6" s="77"/>
      <c r="G6" s="73"/>
      <c r="H6" s="159"/>
      <c r="I6" s="162"/>
      <c r="J6" s="33"/>
      <c r="M6" s="49"/>
      <c r="N6" s="49"/>
      <c r="O6" s="49"/>
      <c r="P6" s="26"/>
      <c r="Q6" s="26"/>
      <c r="R6" s="51"/>
      <c r="S6" s="51"/>
      <c r="T6" s="51"/>
    </row>
    <row r="7" spans="1:20" ht="15" customHeight="1" x14ac:dyDescent="0.25">
      <c r="A7" s="175"/>
      <c r="B7" s="132" t="s">
        <v>12</v>
      </c>
      <c r="C7" s="94" t="str">
        <f>Summary!$B8</f>
        <v>0.1% DMSO - PI</v>
      </c>
      <c r="D7" s="4">
        <f t="shared" si="0"/>
        <v>5</v>
      </c>
      <c r="E7" s="8">
        <f t="shared" si="1"/>
        <v>0</v>
      </c>
      <c r="F7" s="69">
        <f>AVERAGE(E7:E8)</f>
        <v>0</v>
      </c>
      <c r="G7" s="71" t="e">
        <f>ROUND(F7/$F$5*100,1)</f>
        <v>#DIV/0!</v>
      </c>
      <c r="H7" s="159" t="s">
        <v>20</v>
      </c>
      <c r="I7" s="156" t="str" cm="1">
        <f t="array" ref="I7">IF(OR(ISERR(G9:G12)=TRUE),"",IF(COUNTIFS(G9:G12,"&gt;84.5")&lt;1,"N","Y"))</f>
        <v/>
      </c>
      <c r="J7" s="33"/>
      <c r="M7" s="49"/>
      <c r="N7" s="49"/>
      <c r="O7" s="49"/>
      <c r="P7" s="26"/>
      <c r="Q7" s="26"/>
      <c r="R7" s="51"/>
      <c r="S7" s="51"/>
      <c r="T7" s="51"/>
    </row>
    <row r="8" spans="1:20" ht="15.75" thickBot="1" x14ac:dyDescent="0.3">
      <c r="A8" s="175"/>
      <c r="B8" s="133"/>
      <c r="C8" s="95"/>
      <c r="D8" s="5">
        <f t="shared" si="0"/>
        <v>6</v>
      </c>
      <c r="E8" s="7">
        <f t="shared" si="1"/>
        <v>0</v>
      </c>
      <c r="F8" s="77"/>
      <c r="G8" s="73"/>
      <c r="H8" s="170"/>
      <c r="I8" s="157"/>
      <c r="J8" s="33"/>
      <c r="M8" s="49"/>
      <c r="N8" s="49"/>
      <c r="O8" s="49"/>
      <c r="P8" s="26"/>
      <c r="Q8" s="26"/>
      <c r="R8" s="51"/>
      <c r="S8" s="51"/>
      <c r="T8" s="51"/>
    </row>
    <row r="9" spans="1:20" x14ac:dyDescent="0.25">
      <c r="A9" s="175"/>
      <c r="B9" s="132" t="e">
        <f>Summary!#REF!</f>
        <v>#REF!</v>
      </c>
      <c r="C9" s="100" t="e">
        <f>Summary!#REF!</f>
        <v>#REF!</v>
      </c>
      <c r="D9" s="4">
        <f t="shared" si="0"/>
        <v>7</v>
      </c>
      <c r="E9" s="8">
        <f t="shared" si="1"/>
        <v>0</v>
      </c>
      <c r="F9" s="69">
        <f>AVERAGE(E9:E10)</f>
        <v>0</v>
      </c>
      <c r="G9" s="71" t="e">
        <f>ROUND(F9/$F$5*100,1)</f>
        <v>#DIV/0!</v>
      </c>
      <c r="I9" s="33"/>
      <c r="J9" s="33"/>
      <c r="M9" s="49"/>
      <c r="N9" s="49"/>
      <c r="O9" s="49"/>
      <c r="P9" s="26"/>
      <c r="Q9" s="26"/>
      <c r="R9" s="51"/>
      <c r="S9" s="51"/>
      <c r="T9" s="51"/>
    </row>
    <row r="10" spans="1:20" x14ac:dyDescent="0.25">
      <c r="A10" s="175"/>
      <c r="B10" s="134"/>
      <c r="C10" s="118"/>
      <c r="D10" s="5">
        <f t="shared" si="0"/>
        <v>8</v>
      </c>
      <c r="E10" s="7">
        <f t="shared" si="1"/>
        <v>0</v>
      </c>
      <c r="F10" s="77"/>
      <c r="G10" s="73"/>
      <c r="I10" s="33"/>
      <c r="J10" s="33"/>
      <c r="M10" s="49"/>
      <c r="N10" s="49"/>
      <c r="O10" s="49"/>
      <c r="P10" s="26"/>
      <c r="Q10" s="26"/>
      <c r="R10" s="51"/>
      <c r="S10" s="51"/>
      <c r="T10" s="51"/>
    </row>
    <row r="11" spans="1:20" ht="15" customHeight="1" x14ac:dyDescent="0.25">
      <c r="A11" s="175"/>
      <c r="B11" s="132" t="str">
        <f>Summary!$A10</f>
        <v>PPD</v>
      </c>
      <c r="C11" s="100">
        <f>Summary!$B10</f>
        <v>75</v>
      </c>
      <c r="D11" s="18">
        <f t="shared" si="0"/>
        <v>9</v>
      </c>
      <c r="E11" s="8">
        <f t="shared" si="1"/>
        <v>0</v>
      </c>
      <c r="F11" s="164">
        <f>AVERAGE(E11:E12)</f>
        <v>0</v>
      </c>
      <c r="G11" s="181" t="e">
        <f>ROUND(F11/$F$5*100,1)</f>
        <v>#DIV/0!</v>
      </c>
      <c r="I11" s="33"/>
      <c r="J11" s="33"/>
      <c r="M11" s="49"/>
      <c r="N11" s="49"/>
      <c r="O11" s="49"/>
      <c r="P11" s="26"/>
      <c r="Q11" s="26"/>
      <c r="R11" s="51"/>
      <c r="S11" s="51"/>
      <c r="T11" s="51"/>
    </row>
    <row r="12" spans="1:20" ht="15.75" thickBot="1" x14ac:dyDescent="0.3">
      <c r="A12" s="176"/>
      <c r="B12" s="149"/>
      <c r="C12" s="179"/>
      <c r="D12" s="28">
        <f t="shared" si="0"/>
        <v>10</v>
      </c>
      <c r="E12" s="12">
        <f t="shared" si="1"/>
        <v>0</v>
      </c>
      <c r="F12" s="165"/>
      <c r="G12" s="182"/>
      <c r="I12" s="33"/>
      <c r="J12" s="33"/>
      <c r="M12" s="49"/>
      <c r="N12" s="49"/>
      <c r="O12" s="49"/>
      <c r="P12" s="26"/>
      <c r="Q12" s="26"/>
      <c r="R12" s="51"/>
      <c r="S12" s="51"/>
      <c r="T12" s="51"/>
    </row>
    <row r="13" spans="1:20" ht="15" customHeight="1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1">
        <f t="shared" si="1"/>
        <v>0</v>
      </c>
      <c r="F13" s="155">
        <f t="shared" ref="F13" si="2">AVERAGE(E13:E14)</f>
        <v>0</v>
      </c>
      <c r="G13" s="180" t="e">
        <f t="shared" ref="G13" si="3">ROUND(F13/$F$5*100,1)</f>
        <v>#DIV/0!</v>
      </c>
      <c r="I13" s="33"/>
      <c r="J13" s="33"/>
      <c r="M13" s="49"/>
      <c r="N13" s="49"/>
      <c r="O13" s="49"/>
      <c r="P13" s="26"/>
      <c r="Q13" s="26"/>
      <c r="R13" s="51"/>
      <c r="S13" s="51"/>
      <c r="T13" s="51"/>
    </row>
    <row r="14" spans="1:20" x14ac:dyDescent="0.25">
      <c r="A14" s="172"/>
      <c r="B14" s="167"/>
      <c r="C14" s="169"/>
      <c r="D14" s="6">
        <f t="shared" si="0"/>
        <v>12</v>
      </c>
      <c r="E14" s="10">
        <f t="shared" si="1"/>
        <v>0</v>
      </c>
      <c r="F14" s="77"/>
      <c r="G14" s="73"/>
      <c r="I14" s="33"/>
      <c r="J14" s="33"/>
      <c r="M14" s="49"/>
      <c r="N14" s="49"/>
      <c r="O14" s="49"/>
      <c r="P14" s="26"/>
      <c r="Q14" s="26"/>
      <c r="R14" s="51"/>
      <c r="S14" s="51"/>
      <c r="T14" s="51"/>
    </row>
    <row r="15" spans="1:20" ht="15" customHeight="1" x14ac:dyDescent="0.25">
      <c r="A15" s="172"/>
      <c r="B15" s="177" t="str">
        <f>Summary!$A$14</f>
        <v>BRTGA-099</v>
      </c>
      <c r="C15" s="100">
        <f>Summary!$B$14</f>
        <v>500</v>
      </c>
      <c r="D15" s="4">
        <f t="shared" si="0"/>
        <v>13</v>
      </c>
      <c r="E15" s="8">
        <f t="shared" si="1"/>
        <v>0</v>
      </c>
      <c r="F15" s="69">
        <f t="shared" ref="F15" si="4">AVERAGE(E15:E16)</f>
        <v>0</v>
      </c>
      <c r="G15" s="71" t="e">
        <f t="shared" ref="G15" si="5">ROUND(F15/$F$5*100,1)</f>
        <v>#DIV/0!</v>
      </c>
      <c r="I15" s="33"/>
      <c r="J15" s="33"/>
      <c r="M15" s="49"/>
      <c r="N15" s="49"/>
      <c r="O15" s="49"/>
      <c r="P15" s="26"/>
      <c r="Q15" s="26"/>
      <c r="R15" s="51"/>
      <c r="S15" s="51"/>
      <c r="T15" s="51"/>
    </row>
    <row r="16" spans="1:20" ht="15" customHeight="1" thickBot="1" x14ac:dyDescent="0.3">
      <c r="A16" s="173"/>
      <c r="B16" s="178"/>
      <c r="C16" s="179"/>
      <c r="D16" s="28">
        <f t="shared" si="0"/>
        <v>14</v>
      </c>
      <c r="E16" s="12">
        <f t="shared" si="1"/>
        <v>0</v>
      </c>
      <c r="F16" s="119"/>
      <c r="G16" s="113"/>
      <c r="I16" s="33"/>
      <c r="J16" s="33"/>
      <c r="P16" s="26"/>
      <c r="Q16" s="26"/>
      <c r="R16" s="51"/>
      <c r="S16" s="51"/>
      <c r="T16" s="51"/>
    </row>
    <row r="17" spans="16:20" ht="15" customHeight="1" x14ac:dyDescent="0.25">
      <c r="P17" s="26"/>
      <c r="Q17" s="26"/>
      <c r="R17" s="51"/>
      <c r="S17" s="51"/>
      <c r="T17" s="51"/>
    </row>
    <row r="18" spans="16:20" ht="15" customHeight="1" x14ac:dyDescent="0.25">
      <c r="P18" s="26"/>
      <c r="Q18" s="26"/>
      <c r="R18" s="51"/>
      <c r="S18" s="51"/>
      <c r="T18" s="51"/>
    </row>
    <row r="19" spans="16:20" x14ac:dyDescent="0.25">
      <c r="P19" s="26"/>
      <c r="Q19" s="26"/>
      <c r="R19" s="51"/>
      <c r="S19" s="51"/>
    </row>
    <row r="20" spans="16:20" x14ac:dyDescent="0.25">
      <c r="P20" s="26"/>
      <c r="Q20" s="26"/>
      <c r="R20" s="51"/>
      <c r="S20" s="51"/>
    </row>
    <row r="21" spans="16:20" ht="15" customHeight="1" x14ac:dyDescent="0.25">
      <c r="P21" s="26"/>
      <c r="Q21" s="26"/>
      <c r="R21" s="51"/>
      <c r="S21" s="51"/>
    </row>
    <row r="22" spans="16:20" ht="15" customHeight="1" x14ac:dyDescent="0.25">
      <c r="P22" s="26"/>
      <c r="Q22" s="26"/>
      <c r="R22" s="51"/>
      <c r="S22" s="51"/>
    </row>
    <row r="23" spans="16:20" x14ac:dyDescent="0.25">
      <c r="P23" s="26"/>
      <c r="Q23" s="26"/>
      <c r="R23" s="51"/>
      <c r="S23" s="51"/>
    </row>
    <row r="24" spans="16:20" x14ac:dyDescent="0.25">
      <c r="P24" s="26"/>
      <c r="Q24" s="26"/>
      <c r="R24" s="51"/>
      <c r="S24" s="51"/>
    </row>
    <row r="25" spans="16:20" x14ac:dyDescent="0.25">
      <c r="P25" s="26"/>
      <c r="Q25" s="26"/>
      <c r="R25" s="51"/>
      <c r="S25" s="51"/>
    </row>
    <row r="26" spans="16:20" x14ac:dyDescent="0.25">
      <c r="P26" s="26"/>
      <c r="Q26" s="26"/>
      <c r="R26" s="51"/>
      <c r="S26" s="51"/>
    </row>
    <row r="27" spans="16:20" x14ac:dyDescent="0.25">
      <c r="P27" s="26"/>
      <c r="Q27" s="26"/>
      <c r="R27" s="51"/>
      <c r="S27" s="51"/>
    </row>
    <row r="28" spans="16:20" x14ac:dyDescent="0.25">
      <c r="P28" s="26"/>
      <c r="Q28" s="26"/>
      <c r="R28" s="51"/>
      <c r="S28" s="51"/>
    </row>
    <row r="29" spans="16:20" x14ac:dyDescent="0.25">
      <c r="P29" s="26"/>
      <c r="Q29" s="26"/>
      <c r="R29" s="51"/>
      <c r="S29" s="51"/>
    </row>
    <row r="30" spans="16:20" x14ac:dyDescent="0.25">
      <c r="P30" s="26"/>
      <c r="Q30" s="26"/>
      <c r="R30" s="51"/>
      <c r="S30" s="51"/>
    </row>
    <row r="31" spans="16:20" x14ac:dyDescent="0.25">
      <c r="P31" s="26"/>
      <c r="Q31" s="26"/>
      <c r="R31" s="51"/>
      <c r="S31" s="51"/>
    </row>
    <row r="32" spans="16:20" x14ac:dyDescent="0.25">
      <c r="P32" s="26"/>
      <c r="Q32" s="26"/>
      <c r="R32" s="51"/>
      <c r="S32" s="51"/>
    </row>
    <row r="33" spans="16:19" x14ac:dyDescent="0.25">
      <c r="P33" s="26"/>
      <c r="Q33" s="26"/>
      <c r="R33" s="51"/>
      <c r="S33" s="51"/>
    </row>
    <row r="34" spans="16:19" x14ac:dyDescent="0.25">
      <c r="P34" s="26"/>
      <c r="Q34" s="26"/>
      <c r="R34" s="51"/>
      <c r="S34" s="51"/>
    </row>
    <row r="35" spans="16:19" ht="15" customHeight="1" x14ac:dyDescent="0.25">
      <c r="P35" s="26"/>
      <c r="Q35" s="26"/>
      <c r="R35" s="51"/>
      <c r="S35" s="51"/>
    </row>
    <row r="36" spans="16:19" ht="15" customHeight="1" x14ac:dyDescent="0.25">
      <c r="P36" s="26"/>
      <c r="Q36" s="26"/>
      <c r="R36" s="51"/>
      <c r="S36" s="51"/>
    </row>
    <row r="37" spans="16:19" x14ac:dyDescent="0.25">
      <c r="P37" s="26"/>
      <c r="Q37" s="26"/>
      <c r="R37" s="51"/>
      <c r="S37" s="51"/>
    </row>
    <row r="38" spans="16:19" x14ac:dyDescent="0.25">
      <c r="Q38" s="26"/>
      <c r="R38" s="51"/>
      <c r="S38" s="51"/>
    </row>
    <row r="39" spans="16:19" x14ac:dyDescent="0.25">
      <c r="Q39" s="26"/>
      <c r="R39" s="51"/>
      <c r="S39" s="51"/>
    </row>
    <row r="40" spans="16:19" x14ac:dyDescent="0.25">
      <c r="Q40" s="26"/>
      <c r="R40" s="51"/>
      <c r="S40" s="51"/>
    </row>
    <row r="41" spans="16:19" x14ac:dyDescent="0.25">
      <c r="Q41" s="26"/>
      <c r="R41" s="51"/>
      <c r="S41" s="51"/>
    </row>
    <row r="42" spans="16:19" x14ac:dyDescent="0.25">
      <c r="R42" s="51"/>
      <c r="S42" s="51"/>
    </row>
    <row r="43" spans="16:19" x14ac:dyDescent="0.25">
      <c r="R43" s="51"/>
      <c r="S43" s="51"/>
    </row>
    <row r="44" spans="16:19" x14ac:dyDescent="0.25">
      <c r="R44" s="51"/>
      <c r="S44" s="51"/>
    </row>
    <row r="45" spans="16:19" x14ac:dyDescent="0.25">
      <c r="R45" s="51"/>
      <c r="S45" s="51"/>
    </row>
    <row r="46" spans="16:19" x14ac:dyDescent="0.25">
      <c r="R46" s="51"/>
      <c r="S46" s="51"/>
    </row>
    <row r="47" spans="16:19" x14ac:dyDescent="0.25">
      <c r="R47" s="51"/>
      <c r="S47" s="51"/>
    </row>
    <row r="48" spans="16:19" x14ac:dyDescent="0.25">
      <c r="R48" s="51"/>
      <c r="S48" s="51"/>
    </row>
    <row r="49" spans="18:19" ht="15" customHeight="1" x14ac:dyDescent="0.25">
      <c r="R49" s="51"/>
      <c r="S49" s="51"/>
    </row>
    <row r="50" spans="18:19" ht="15" customHeight="1" x14ac:dyDescent="0.25">
      <c r="R50" s="51"/>
      <c r="S50" s="51"/>
    </row>
    <row r="51" spans="18:19" x14ac:dyDescent="0.25">
      <c r="R51" s="51"/>
      <c r="S51" s="51"/>
    </row>
    <row r="52" spans="18:19" x14ac:dyDescent="0.25">
      <c r="R52" s="51"/>
      <c r="S52" s="51"/>
    </row>
    <row r="53" spans="18:19" x14ac:dyDescent="0.25">
      <c r="R53" s="51"/>
      <c r="S53" s="51"/>
    </row>
    <row r="54" spans="18:19" x14ac:dyDescent="0.25">
      <c r="R54" s="51"/>
      <c r="S54" s="51"/>
    </row>
    <row r="55" spans="18:19" x14ac:dyDescent="0.25">
      <c r="R55" s="51"/>
      <c r="S55" s="51"/>
    </row>
    <row r="56" spans="18:19" x14ac:dyDescent="0.25">
      <c r="R56" s="51"/>
      <c r="S56" s="51"/>
    </row>
    <row r="57" spans="18:19" x14ac:dyDescent="0.25">
      <c r="R57" s="51"/>
      <c r="S57" s="51"/>
    </row>
    <row r="58" spans="18:19" x14ac:dyDescent="0.25">
      <c r="R58" s="51"/>
      <c r="S58" s="51"/>
    </row>
    <row r="59" spans="18:19" x14ac:dyDescent="0.25">
      <c r="R59" s="51"/>
      <c r="S59" s="51"/>
    </row>
    <row r="60" spans="18:19" x14ac:dyDescent="0.25">
      <c r="R60" s="51"/>
      <c r="S60" s="51"/>
    </row>
    <row r="61" spans="18:19" x14ac:dyDescent="0.25">
      <c r="R61" s="51"/>
      <c r="S61" s="51"/>
    </row>
    <row r="62" spans="18:19" x14ac:dyDescent="0.25">
      <c r="R62" s="51"/>
      <c r="S62" s="51"/>
    </row>
    <row r="63" spans="18:19" ht="15" customHeight="1" x14ac:dyDescent="0.25">
      <c r="R63" s="51"/>
      <c r="S63" s="51"/>
    </row>
    <row r="64" spans="18:19" ht="15" customHeight="1" x14ac:dyDescent="0.25">
      <c r="R64" s="51"/>
      <c r="S64" s="51"/>
    </row>
    <row r="65" spans="18:19" x14ac:dyDescent="0.25">
      <c r="R65" s="51"/>
      <c r="S65" s="51"/>
    </row>
    <row r="77" spans="18:19" ht="15" customHeight="1" x14ac:dyDescent="0.25"/>
    <row r="78" spans="18:19" ht="15" customHeight="1" x14ac:dyDescent="0.25"/>
    <row r="91" ht="15" customHeight="1" x14ac:dyDescent="0.25"/>
    <row r="92" ht="15" customHeight="1" x14ac:dyDescent="0.25"/>
    <row r="105" ht="15" customHeight="1" x14ac:dyDescent="0.25"/>
    <row r="106" ht="15" customHeight="1" x14ac:dyDescent="0.25"/>
    <row r="119" ht="15" customHeight="1" x14ac:dyDescent="0.25"/>
    <row r="120" ht="15" customHeight="1" x14ac:dyDescent="0.25"/>
    <row r="133" ht="15" customHeight="1" x14ac:dyDescent="0.25"/>
    <row r="134" ht="15" customHeight="1" x14ac:dyDescent="0.25"/>
    <row r="147" ht="15" customHeight="1" x14ac:dyDescent="0.25"/>
    <row r="148" ht="15" customHeight="1" x14ac:dyDescent="0.25"/>
  </sheetData>
  <mergeCells count="36">
    <mergeCell ref="G13:G14"/>
    <mergeCell ref="B15:B16"/>
    <mergeCell ref="C15:C16"/>
    <mergeCell ref="F15:F16"/>
    <mergeCell ref="G15:G16"/>
    <mergeCell ref="C13:C14"/>
    <mergeCell ref="B13:B14"/>
    <mergeCell ref="G11:G12"/>
    <mergeCell ref="H3:H4"/>
    <mergeCell ref="I3:I4"/>
    <mergeCell ref="C5:C6"/>
    <mergeCell ref="F5:F6"/>
    <mergeCell ref="G5:G6"/>
    <mergeCell ref="H5:H6"/>
    <mergeCell ref="I5:I6"/>
    <mergeCell ref="G3:G4"/>
    <mergeCell ref="G7:G8"/>
    <mergeCell ref="H7:H8"/>
    <mergeCell ref="I7:I8"/>
    <mergeCell ref="C11:C12"/>
    <mergeCell ref="F9:F10"/>
    <mergeCell ref="G9:G10"/>
    <mergeCell ref="F11:F12"/>
    <mergeCell ref="C9:C10"/>
    <mergeCell ref="F13:F14"/>
    <mergeCell ref="A3:A12"/>
    <mergeCell ref="A2:B2"/>
    <mergeCell ref="B3:B6"/>
    <mergeCell ref="C3:C4"/>
    <mergeCell ref="F3:F4"/>
    <mergeCell ref="C7:C8"/>
    <mergeCell ref="F7:F8"/>
    <mergeCell ref="B7:B8"/>
    <mergeCell ref="B9:B10"/>
    <mergeCell ref="B11:B12"/>
    <mergeCell ref="A13:A16"/>
  </mergeCells>
  <conditionalFormatting sqref="G5:G8">
    <cfRule type="expression" dxfId="8" priority="2" stopIfTrue="1">
      <formula>G5&lt;94.5</formula>
    </cfRule>
  </conditionalFormatting>
  <conditionalFormatting sqref="G13:G14">
    <cfRule type="expression" dxfId="6" priority="8" stopIfTrue="1">
      <formula>IF(#REF!=500,G13&gt;84.4)</formula>
    </cfRule>
  </conditionalFormatting>
  <conditionalFormatting sqref="I3:I8">
    <cfRule type="expression" dxfId="3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6E1A0EAD-4558-430B-BC41-A7709C0A4E6D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7FBA4834-862D-4574-842E-757665F1080A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807515B4-60C7-4A50-A3DF-D579D1649D61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7" id="{019314BB-AF36-4729-A1D9-1651B0570009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4C914D5D-84C6-4F27-9ADF-5021F853568A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406ED7B4-460D-4A25-9224-77AEBE41164E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  <x14:conditionalFormatting xmlns:xm="http://schemas.microsoft.com/office/excel/2006/main">
          <x14:cfRule type="expression" priority="6287" id="{FBA326BC-6AD9-49E5-94D7-0DD4E1015A0F}">
            <xm:f>IF(Summary!#REF!=90,OR(G9&gt;95.4,G9&lt;84.49))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G9:G10</xm:sqref>
        </x14:conditionalFormatting>
        <x14:conditionalFormatting xmlns:xm="http://schemas.microsoft.com/office/excel/2006/main">
          <x14:cfRule type="expression" priority="6288" id="{FBA326BC-6AD9-49E5-94D7-0DD4E1015A0F}">
            <xm:f>IF(Summary!$C10=90,OR(G11&gt;95.4,G11&lt;84.49))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G11:G12</xm:sqref>
        </x14:conditionalFormatting>
      </x14:conditionalFormatting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1DAB3-507D-4AA6-B3FB-06C08A7407B2}">
  <sheetPr>
    <tabColor rgb="FFFFCC66"/>
    <pageSetUpPr fitToPage="1"/>
  </sheetPr>
  <dimension ref="A1:J16"/>
  <sheetViews>
    <sheetView zoomScaleNormal="100" workbookViewId="0">
      <selection activeCell="I20" sqref="I2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10" max="10" width="7.140625" customWidth="1"/>
  </cols>
  <sheetData>
    <row r="1" spans="1:10" ht="15.75" thickBot="1" x14ac:dyDescent="0.3">
      <c r="H1" s="48" t="s">
        <v>31</v>
      </c>
      <c r="I1" s="48" t="s">
        <v>33</v>
      </c>
      <c r="J1" s="48" t="s">
        <v>32</v>
      </c>
    </row>
    <row r="2" spans="1:10" ht="30.75" thickBot="1" x14ac:dyDescent="0.3">
      <c r="A2" s="183" t="s">
        <v>3</v>
      </c>
      <c r="B2" s="184"/>
      <c r="C2" s="30" t="s">
        <v>2</v>
      </c>
      <c r="D2" s="31" t="s">
        <v>1</v>
      </c>
      <c r="E2" s="32" t="s">
        <v>11</v>
      </c>
      <c r="H2" s="49"/>
      <c r="I2" s="49"/>
      <c r="J2" s="49"/>
    </row>
    <row r="3" spans="1:1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9">
        <f>$J2</f>
        <v>0</v>
      </c>
      <c r="H3" s="49"/>
      <c r="I3" s="49"/>
      <c r="J3" s="49"/>
    </row>
    <row r="4" spans="1:10" x14ac:dyDescent="0.25">
      <c r="A4" s="175"/>
      <c r="B4" s="133"/>
      <c r="C4" s="99"/>
      <c r="D4" s="29">
        <f t="shared" ref="D4:D16" si="0">D3+1</f>
        <v>2</v>
      </c>
      <c r="E4" s="20">
        <f t="shared" ref="E4:E16" si="1">$J3</f>
        <v>0</v>
      </c>
      <c r="H4" s="49"/>
      <c r="I4" s="49"/>
      <c r="J4" s="49"/>
    </row>
    <row r="5" spans="1:10" ht="15" customHeight="1" x14ac:dyDescent="0.25">
      <c r="A5" s="175"/>
      <c r="B5" s="133"/>
      <c r="C5" s="98" t="s">
        <v>0</v>
      </c>
      <c r="D5" s="29">
        <f t="shared" si="0"/>
        <v>3</v>
      </c>
      <c r="E5" s="20">
        <f t="shared" si="1"/>
        <v>0</v>
      </c>
      <c r="H5" s="49"/>
      <c r="I5" s="49"/>
      <c r="J5" s="49"/>
    </row>
    <row r="6" spans="1:10" x14ac:dyDescent="0.25">
      <c r="A6" s="175"/>
      <c r="B6" s="134"/>
      <c r="C6" s="95"/>
      <c r="D6" s="5">
        <f t="shared" si="0"/>
        <v>4</v>
      </c>
      <c r="E6" s="21">
        <f t="shared" si="1"/>
        <v>0</v>
      </c>
      <c r="H6" s="49"/>
      <c r="I6" s="49"/>
      <c r="J6" s="49"/>
    </row>
    <row r="7" spans="1:10" ht="15" customHeight="1" x14ac:dyDescent="0.25">
      <c r="A7" s="175"/>
      <c r="B7" s="132" t="s">
        <v>12</v>
      </c>
      <c r="C7" s="94" t="str">
        <f>Summary!$B$8</f>
        <v>0.1% DMSO - PI</v>
      </c>
      <c r="D7" s="4">
        <f t="shared" si="0"/>
        <v>5</v>
      </c>
      <c r="E7" s="22">
        <f t="shared" si="1"/>
        <v>0</v>
      </c>
      <c r="H7" s="49"/>
      <c r="I7" s="49"/>
      <c r="J7" s="49"/>
    </row>
    <row r="8" spans="1:10" x14ac:dyDescent="0.25">
      <c r="A8" s="175"/>
      <c r="B8" s="133"/>
      <c r="C8" s="95"/>
      <c r="D8" s="5">
        <f t="shared" si="0"/>
        <v>6</v>
      </c>
      <c r="E8" s="21">
        <f t="shared" si="1"/>
        <v>0</v>
      </c>
      <c r="H8" s="49"/>
      <c r="I8" s="49"/>
      <c r="J8" s="49"/>
    </row>
    <row r="9" spans="1:10" x14ac:dyDescent="0.25">
      <c r="A9" s="175"/>
      <c r="B9" s="132" t="e">
        <f>Summary!#REF!</f>
        <v>#REF!</v>
      </c>
      <c r="C9" s="169" t="e">
        <f>Summary!#REF!</f>
        <v>#REF!</v>
      </c>
      <c r="D9" s="4">
        <f t="shared" si="0"/>
        <v>7</v>
      </c>
      <c r="E9" s="22">
        <f t="shared" si="1"/>
        <v>0</v>
      </c>
      <c r="H9" s="49"/>
      <c r="I9" s="49"/>
      <c r="J9" s="49"/>
    </row>
    <row r="10" spans="1:10" x14ac:dyDescent="0.25">
      <c r="A10" s="175"/>
      <c r="B10" s="133"/>
      <c r="C10" s="169"/>
      <c r="D10" s="5">
        <f t="shared" si="0"/>
        <v>8</v>
      </c>
      <c r="E10" s="21">
        <f t="shared" si="1"/>
        <v>0</v>
      </c>
      <c r="H10" s="49"/>
      <c r="I10" s="49"/>
      <c r="J10" s="49"/>
    </row>
    <row r="11" spans="1:10" ht="15" customHeight="1" x14ac:dyDescent="0.25">
      <c r="A11" s="175"/>
      <c r="B11" s="185" t="str">
        <f>Summary!$A$10</f>
        <v>PPD</v>
      </c>
      <c r="C11" s="187">
        <f>Summary!$B$10</f>
        <v>75</v>
      </c>
      <c r="D11" s="18">
        <f t="shared" si="0"/>
        <v>9</v>
      </c>
      <c r="E11" s="23">
        <f t="shared" si="1"/>
        <v>0</v>
      </c>
      <c r="H11" s="49"/>
      <c r="I11" s="49"/>
      <c r="J11" s="49"/>
    </row>
    <row r="12" spans="1:10" ht="15.75" thickBot="1" x14ac:dyDescent="0.3">
      <c r="A12" s="176"/>
      <c r="B12" s="186"/>
      <c r="C12" s="188"/>
      <c r="D12" s="28">
        <f t="shared" si="0"/>
        <v>10</v>
      </c>
      <c r="E12" s="25">
        <f t="shared" si="1"/>
        <v>0</v>
      </c>
      <c r="H12" s="49"/>
      <c r="I12" s="49"/>
      <c r="J12" s="49"/>
    </row>
    <row r="13" spans="1:10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9">
        <f t="shared" si="1"/>
        <v>0</v>
      </c>
      <c r="H13" s="49"/>
      <c r="I13" s="49"/>
      <c r="J13" s="49"/>
    </row>
    <row r="14" spans="1:10" x14ac:dyDescent="0.25">
      <c r="A14" s="172"/>
      <c r="B14" s="167"/>
      <c r="C14" s="169"/>
      <c r="D14" s="6">
        <f t="shared" si="0"/>
        <v>12</v>
      </c>
      <c r="E14" s="24">
        <f t="shared" si="1"/>
        <v>0</v>
      </c>
      <c r="H14" s="49"/>
      <c r="I14" s="49"/>
      <c r="J14" s="49"/>
    </row>
    <row r="15" spans="1:10" ht="15" customHeight="1" x14ac:dyDescent="0.25">
      <c r="A15" s="172"/>
      <c r="B15" s="189" t="str">
        <f>Summary!$A$14</f>
        <v>BRTGA-099</v>
      </c>
      <c r="C15" s="169">
        <f>Summary!$B$14</f>
        <v>500</v>
      </c>
      <c r="D15" s="18">
        <f t="shared" si="0"/>
        <v>13</v>
      </c>
      <c r="E15" s="23">
        <f t="shared" si="1"/>
        <v>0</v>
      </c>
      <c r="H15" s="49"/>
      <c r="I15" s="49"/>
      <c r="J15" s="49"/>
    </row>
    <row r="16" spans="1:10" ht="15.75" thickBot="1" x14ac:dyDescent="0.3">
      <c r="A16" s="173"/>
      <c r="B16" s="178"/>
      <c r="C16" s="179"/>
      <c r="D16" s="28">
        <f t="shared" si="0"/>
        <v>14</v>
      </c>
      <c r="E16" s="25">
        <f t="shared" si="1"/>
        <v>0</v>
      </c>
      <c r="H16" s="49"/>
      <c r="I16" s="49"/>
      <c r="J16" s="49"/>
    </row>
  </sheetData>
  <mergeCells count="16">
    <mergeCell ref="A2:B2"/>
    <mergeCell ref="B3:B6"/>
    <mergeCell ref="B15:B16"/>
    <mergeCell ref="C15:C16"/>
    <mergeCell ref="A3:A12"/>
    <mergeCell ref="B7:B8"/>
    <mergeCell ref="C3:C4"/>
    <mergeCell ref="C5:C6"/>
    <mergeCell ref="C7:C8"/>
    <mergeCell ref="C11:C12"/>
    <mergeCell ref="C13:C14"/>
    <mergeCell ref="C9:C10"/>
    <mergeCell ref="B9:B10"/>
    <mergeCell ref="B11:B12"/>
    <mergeCell ref="A13:A16"/>
    <mergeCell ref="B13:B14"/>
  </mergeCells>
  <conditionalFormatting sqref="D3:E16">
    <cfRule type="expression" dxfId="0" priority="1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319A3-3480-4620-8393-F50774D78590}">
  <sheetPr>
    <tabColor rgb="FFCCFFFF"/>
    <pageSetUpPr fitToPage="1"/>
  </sheetPr>
  <dimension ref="A1:T148"/>
  <sheetViews>
    <sheetView zoomScaleNormal="100" workbookViewId="0">
      <selection activeCell="E9" sqref="E9:G1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6" max="6" width="9.140625" style="2"/>
    <col min="7" max="7" width="8.42578125" style="2" bestFit="1" customWidth="1"/>
    <col min="9" max="9" width="8.7109375" bestFit="1" customWidth="1"/>
    <col min="14" max="14" width="9.140625" customWidth="1"/>
    <col min="15" max="15" width="9.85546875" customWidth="1"/>
    <col min="18" max="18" width="5.7109375" bestFit="1" customWidth="1"/>
    <col min="19" max="19" width="4.28515625" bestFit="1" customWidth="1"/>
    <col min="20" max="20" width="6" bestFit="1" customWidth="1"/>
  </cols>
  <sheetData>
    <row r="1" spans="1:20" ht="32.25" thickBot="1" x14ac:dyDescent="0.55000000000000004">
      <c r="A1" s="38" t="str">
        <f>IF(COUNTIF(I3:I8,"N")&gt;0,"Run Fails - Repeat Required","")</f>
        <v/>
      </c>
      <c r="B1" s="37"/>
      <c r="C1" s="37"/>
      <c r="D1" s="37"/>
      <c r="E1" s="37"/>
      <c r="M1" s="48" t="s">
        <v>31</v>
      </c>
      <c r="N1" s="48" t="s">
        <v>33</v>
      </c>
      <c r="O1" s="48" t="s">
        <v>32</v>
      </c>
      <c r="R1" s="50"/>
      <c r="S1" s="50"/>
      <c r="T1" s="50"/>
    </row>
    <row r="2" spans="1:20" ht="30.75" thickBot="1" x14ac:dyDescent="0.3">
      <c r="A2" s="151" t="s">
        <v>3</v>
      </c>
      <c r="B2" s="152"/>
      <c r="C2" s="43" t="s">
        <v>2</v>
      </c>
      <c r="D2" s="44" t="s">
        <v>1</v>
      </c>
      <c r="E2" s="43" t="s">
        <v>4</v>
      </c>
      <c r="F2" s="44" t="s">
        <v>5</v>
      </c>
      <c r="G2" s="45" t="s">
        <v>6</v>
      </c>
      <c r="H2" s="39" t="s">
        <v>16</v>
      </c>
      <c r="I2" s="40" t="s">
        <v>18</v>
      </c>
      <c r="J2" s="33"/>
      <c r="M2" s="49">
        <v>1</v>
      </c>
      <c r="N2" s="49" t="s">
        <v>34</v>
      </c>
      <c r="O2" s="49">
        <v>99.88</v>
      </c>
      <c r="R2" s="51"/>
      <c r="S2" s="51"/>
      <c r="T2" s="51"/>
    </row>
    <row r="3" spans="1:2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1">
        <f>$O2</f>
        <v>99.88</v>
      </c>
      <c r="F3" s="155">
        <f>AVERAGE(E3:E4)</f>
        <v>99.85</v>
      </c>
      <c r="G3" s="163"/>
      <c r="H3" s="158" t="s">
        <v>17</v>
      </c>
      <c r="I3" s="160" t="str">
        <f>IF(ISERR(G5)=TRUE,"",IF(G5&gt;94.5,"Y","N"))</f>
        <v>Y</v>
      </c>
      <c r="J3" s="33"/>
      <c r="M3" s="49">
        <v>2</v>
      </c>
      <c r="N3" s="49" t="s">
        <v>35</v>
      </c>
      <c r="O3" s="49">
        <v>99.82</v>
      </c>
      <c r="R3" s="51"/>
      <c r="S3" s="51"/>
      <c r="T3" s="51"/>
    </row>
    <row r="4" spans="1:20" x14ac:dyDescent="0.25">
      <c r="A4" s="175"/>
      <c r="B4" s="133"/>
      <c r="C4" s="99"/>
      <c r="D4" s="29">
        <f t="shared" ref="D4:D16" si="0">D3+1</f>
        <v>2</v>
      </c>
      <c r="E4" s="9">
        <f t="shared" ref="E4:E16" si="1">$O3</f>
        <v>99.82</v>
      </c>
      <c r="F4" s="80"/>
      <c r="G4" s="75"/>
      <c r="H4" s="159"/>
      <c r="I4" s="156"/>
      <c r="J4" s="33"/>
      <c r="M4" s="49">
        <v>3</v>
      </c>
      <c r="N4" s="49" t="s">
        <v>36</v>
      </c>
      <c r="O4" s="49">
        <v>95.43</v>
      </c>
      <c r="P4" s="26"/>
      <c r="Q4" s="26"/>
      <c r="R4" s="51"/>
      <c r="S4" s="51"/>
      <c r="T4" s="51"/>
    </row>
    <row r="5" spans="1:20" ht="15" customHeight="1" x14ac:dyDescent="0.25">
      <c r="A5" s="175"/>
      <c r="B5" s="133"/>
      <c r="C5" s="98" t="s">
        <v>0</v>
      </c>
      <c r="D5" s="29">
        <f t="shared" si="0"/>
        <v>3</v>
      </c>
      <c r="E5" s="9">
        <f t="shared" si="1"/>
        <v>95.43</v>
      </c>
      <c r="F5" s="76">
        <f>AVERAGE(E5:E6)</f>
        <v>95.455000000000013</v>
      </c>
      <c r="G5" s="78">
        <f>ROUND(F5/$F$5*100,1)</f>
        <v>100</v>
      </c>
      <c r="H5" s="159" t="s">
        <v>19</v>
      </c>
      <c r="I5" s="161" t="str">
        <f>IF(OR(ISERR(G7)=TRUE),"",IF(COUNTIFS(G7:G8,"&gt;84.5")&lt;COUNT(G7),"N","Y"))</f>
        <v>Y</v>
      </c>
      <c r="J5" s="33"/>
      <c r="M5" s="49">
        <v>4</v>
      </c>
      <c r="N5" s="49" t="s">
        <v>37</v>
      </c>
      <c r="O5" s="49">
        <v>95.48</v>
      </c>
      <c r="P5" s="26"/>
      <c r="Q5" s="26"/>
      <c r="R5" s="51"/>
      <c r="S5" s="51"/>
      <c r="T5" s="51"/>
    </row>
    <row r="6" spans="1:20" x14ac:dyDescent="0.25">
      <c r="A6" s="175"/>
      <c r="B6" s="134"/>
      <c r="C6" s="95"/>
      <c r="D6" s="5">
        <f t="shared" si="0"/>
        <v>4</v>
      </c>
      <c r="E6" s="7">
        <f t="shared" si="1"/>
        <v>95.48</v>
      </c>
      <c r="F6" s="77"/>
      <c r="G6" s="73"/>
      <c r="H6" s="159"/>
      <c r="I6" s="162"/>
      <c r="J6" s="33"/>
      <c r="M6" s="49">
        <v>5</v>
      </c>
      <c r="N6" s="49" t="s">
        <v>38</v>
      </c>
      <c r="O6" s="49">
        <v>96.08</v>
      </c>
      <c r="P6" s="26"/>
      <c r="Q6" s="26"/>
      <c r="R6" s="51"/>
      <c r="S6" s="51"/>
      <c r="T6" s="51"/>
    </row>
    <row r="7" spans="1:20" ht="15" customHeight="1" x14ac:dyDescent="0.25">
      <c r="A7" s="175"/>
      <c r="B7" s="132" t="s">
        <v>12</v>
      </c>
      <c r="C7" s="94" t="str">
        <f>Summary!$B8</f>
        <v>0.1% DMSO - PI</v>
      </c>
      <c r="D7" s="4">
        <f t="shared" si="0"/>
        <v>5</v>
      </c>
      <c r="E7" s="8">
        <f t="shared" si="1"/>
        <v>96.08</v>
      </c>
      <c r="F7" s="69">
        <f>AVERAGE(E7:E8)</f>
        <v>95.89</v>
      </c>
      <c r="G7" s="71">
        <f>ROUND(F7/$F$5*100,1)</f>
        <v>100.5</v>
      </c>
      <c r="H7" s="159" t="s">
        <v>20</v>
      </c>
      <c r="I7" s="156" t="str" cm="1">
        <f t="array" ref="I7">IF(OR(ISERR(G9:G12)=TRUE),"",IF(COUNTIFS(G9:G12,"&gt;84.5")&lt;1,"N","Y"))</f>
        <v>Y</v>
      </c>
      <c r="J7" s="33"/>
      <c r="M7" s="49">
        <v>6</v>
      </c>
      <c r="N7" s="49" t="s">
        <v>39</v>
      </c>
      <c r="O7" s="49">
        <v>95.7</v>
      </c>
      <c r="P7" s="26"/>
      <c r="Q7" s="26"/>
      <c r="R7" s="51"/>
      <c r="S7" s="51"/>
      <c r="T7" s="51"/>
    </row>
    <row r="8" spans="1:20" ht="15.75" thickBot="1" x14ac:dyDescent="0.3">
      <c r="A8" s="175"/>
      <c r="B8" s="133"/>
      <c r="C8" s="95"/>
      <c r="D8" s="5">
        <f t="shared" si="0"/>
        <v>6</v>
      </c>
      <c r="E8" s="7">
        <f t="shared" si="1"/>
        <v>95.7</v>
      </c>
      <c r="F8" s="77"/>
      <c r="G8" s="73"/>
      <c r="H8" s="170"/>
      <c r="I8" s="157"/>
      <c r="J8" s="33"/>
      <c r="M8" s="49">
        <v>7</v>
      </c>
      <c r="N8" s="49" t="s">
        <v>40</v>
      </c>
      <c r="O8" s="49">
        <v>81.08</v>
      </c>
      <c r="P8" s="26"/>
      <c r="Q8" s="26"/>
      <c r="R8" s="51"/>
      <c r="S8" s="51"/>
      <c r="T8" s="51"/>
    </row>
    <row r="9" spans="1:20" x14ac:dyDescent="0.25">
      <c r="A9" s="175"/>
      <c r="B9" s="132"/>
      <c r="C9" s="100"/>
      <c r="D9" s="4">
        <f t="shared" si="0"/>
        <v>7</v>
      </c>
      <c r="E9" s="8"/>
      <c r="F9" s="69"/>
      <c r="G9" s="71"/>
      <c r="I9" s="33"/>
      <c r="J9" s="33"/>
      <c r="M9" s="49">
        <v>8</v>
      </c>
      <c r="N9" s="49" t="s">
        <v>41</v>
      </c>
      <c r="O9" s="49">
        <v>80.510000000000005</v>
      </c>
      <c r="P9" s="26"/>
      <c r="Q9" s="26"/>
      <c r="R9" s="51"/>
      <c r="S9" s="51"/>
      <c r="T9" s="51"/>
    </row>
    <row r="10" spans="1:20" x14ac:dyDescent="0.25">
      <c r="A10" s="175"/>
      <c r="B10" s="134"/>
      <c r="C10" s="118"/>
      <c r="D10" s="5">
        <f t="shared" si="0"/>
        <v>8</v>
      </c>
      <c r="E10" s="7"/>
      <c r="F10" s="77"/>
      <c r="G10" s="73"/>
      <c r="I10" s="33"/>
      <c r="J10" s="33"/>
      <c r="M10" s="49">
        <v>9</v>
      </c>
      <c r="N10" s="49" t="s">
        <v>42</v>
      </c>
      <c r="O10" s="49">
        <v>88.4</v>
      </c>
      <c r="P10" s="26"/>
      <c r="Q10" s="26"/>
      <c r="R10" s="51"/>
      <c r="S10" s="51"/>
      <c r="T10" s="51"/>
    </row>
    <row r="11" spans="1:20" ht="15" customHeight="1" x14ac:dyDescent="0.25">
      <c r="A11" s="175"/>
      <c r="B11" s="132" t="str">
        <f>Summary!$A10</f>
        <v>PPD</v>
      </c>
      <c r="C11" s="100">
        <f>Summary!$B10</f>
        <v>75</v>
      </c>
      <c r="D11" s="18">
        <f>D10+1</f>
        <v>9</v>
      </c>
      <c r="E11" s="8">
        <f>$O10</f>
        <v>88.4</v>
      </c>
      <c r="F11" s="164">
        <f>AVERAGE(E11:E12)</f>
        <v>88.7</v>
      </c>
      <c r="G11" s="181">
        <f>ROUND(F11/$F$5*100,1)</f>
        <v>92.9</v>
      </c>
      <c r="I11" s="33"/>
      <c r="J11" s="33"/>
      <c r="M11" s="49">
        <v>10</v>
      </c>
      <c r="N11" s="49" t="s">
        <v>43</v>
      </c>
      <c r="O11" s="49">
        <v>89</v>
      </c>
      <c r="P11" s="26"/>
      <c r="Q11" s="26"/>
      <c r="R11" s="51"/>
      <c r="S11" s="51"/>
      <c r="T11" s="51"/>
    </row>
    <row r="12" spans="1:20" ht="15.75" thickBot="1" x14ac:dyDescent="0.3">
      <c r="A12" s="176"/>
      <c r="B12" s="149"/>
      <c r="C12" s="179"/>
      <c r="D12" s="28">
        <f t="shared" si="0"/>
        <v>10</v>
      </c>
      <c r="E12" s="12">
        <f t="shared" si="1"/>
        <v>89</v>
      </c>
      <c r="F12" s="165"/>
      <c r="G12" s="182"/>
      <c r="I12" s="33"/>
      <c r="J12" s="33"/>
      <c r="M12" s="49">
        <v>11</v>
      </c>
      <c r="N12" s="49" t="s">
        <v>48</v>
      </c>
      <c r="O12" s="49">
        <v>86.06</v>
      </c>
      <c r="P12" s="26"/>
      <c r="Q12" s="26"/>
      <c r="R12" s="51"/>
      <c r="S12" s="51"/>
      <c r="T12" s="51"/>
    </row>
    <row r="13" spans="1:20" ht="15" customHeight="1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1">
        <f t="shared" si="1"/>
        <v>86.06</v>
      </c>
      <c r="F13" s="155">
        <f t="shared" ref="F13" si="2">AVERAGE(E13:E14)</f>
        <v>86.789999999999992</v>
      </c>
      <c r="G13" s="180">
        <f t="shared" ref="G13" si="3">ROUND(F13/$F$5*100,1)</f>
        <v>90.9</v>
      </c>
      <c r="I13" s="33"/>
      <c r="J13" s="33"/>
      <c r="M13" s="49">
        <v>12</v>
      </c>
      <c r="N13" s="49" t="s">
        <v>49</v>
      </c>
      <c r="O13" s="49">
        <v>87.52</v>
      </c>
      <c r="P13" s="26"/>
      <c r="Q13" s="26"/>
      <c r="R13" s="51"/>
      <c r="S13" s="51"/>
      <c r="T13" s="51"/>
    </row>
    <row r="14" spans="1:20" x14ac:dyDescent="0.25">
      <c r="A14" s="172"/>
      <c r="B14" s="167"/>
      <c r="C14" s="169"/>
      <c r="D14" s="6">
        <f t="shared" si="0"/>
        <v>12</v>
      </c>
      <c r="E14" s="10">
        <f t="shared" si="1"/>
        <v>87.52</v>
      </c>
      <c r="F14" s="77"/>
      <c r="G14" s="73"/>
      <c r="I14" s="33"/>
      <c r="J14" s="33"/>
      <c r="M14" s="49">
        <v>13</v>
      </c>
      <c r="N14" s="49" t="s">
        <v>44</v>
      </c>
      <c r="O14" s="49">
        <v>95.97</v>
      </c>
      <c r="P14" s="26"/>
      <c r="Q14" s="26"/>
      <c r="R14" s="51"/>
      <c r="S14" s="51"/>
      <c r="T14" s="51"/>
    </row>
    <row r="15" spans="1:20" ht="15" customHeight="1" x14ac:dyDescent="0.25">
      <c r="A15" s="172"/>
      <c r="B15" s="177" t="str">
        <f>Summary!$A$14</f>
        <v>BRTGA-099</v>
      </c>
      <c r="C15" s="100">
        <f>Summary!$B$14</f>
        <v>500</v>
      </c>
      <c r="D15" s="4">
        <f t="shared" si="0"/>
        <v>13</v>
      </c>
      <c r="E15" s="8">
        <f t="shared" si="1"/>
        <v>95.97</v>
      </c>
      <c r="F15" s="69">
        <f t="shared" ref="F15" si="4">AVERAGE(E15:E16)</f>
        <v>95.965000000000003</v>
      </c>
      <c r="G15" s="71">
        <f t="shared" ref="G15" si="5">ROUND(F15/$F$5*100,1)</f>
        <v>100.5</v>
      </c>
      <c r="I15" s="33"/>
      <c r="J15" s="33"/>
      <c r="M15" s="49">
        <v>14</v>
      </c>
      <c r="N15" s="49" t="s">
        <v>45</v>
      </c>
      <c r="O15" s="49">
        <v>95.96</v>
      </c>
      <c r="P15" s="26"/>
      <c r="Q15" s="26"/>
      <c r="R15" s="51"/>
      <c r="S15" s="51"/>
      <c r="T15" s="51"/>
    </row>
    <row r="16" spans="1:20" ht="15" customHeight="1" thickBot="1" x14ac:dyDescent="0.3">
      <c r="A16" s="173"/>
      <c r="B16" s="178"/>
      <c r="C16" s="179"/>
      <c r="D16" s="28">
        <f t="shared" si="0"/>
        <v>14</v>
      </c>
      <c r="E16" s="12">
        <f t="shared" si="1"/>
        <v>95.96</v>
      </c>
      <c r="F16" s="119"/>
      <c r="G16" s="113"/>
      <c r="I16" s="33"/>
      <c r="J16" s="33"/>
      <c r="P16" s="26"/>
      <c r="Q16" s="26"/>
      <c r="R16" s="51"/>
      <c r="S16" s="51"/>
      <c r="T16" s="51"/>
    </row>
    <row r="17" spans="16:20" ht="15" customHeight="1" x14ac:dyDescent="0.25">
      <c r="P17" s="26"/>
      <c r="Q17" s="26"/>
      <c r="R17" s="51"/>
      <c r="S17" s="51"/>
      <c r="T17" s="51"/>
    </row>
    <row r="18" spans="16:20" ht="15" customHeight="1" x14ac:dyDescent="0.25">
      <c r="P18" s="26"/>
      <c r="Q18" s="26"/>
      <c r="R18" s="51"/>
      <c r="S18" s="51"/>
      <c r="T18" s="51"/>
    </row>
    <row r="19" spans="16:20" x14ac:dyDescent="0.25">
      <c r="P19" s="26"/>
      <c r="Q19" s="26"/>
      <c r="R19" s="51"/>
      <c r="S19" s="51"/>
    </row>
    <row r="20" spans="16:20" x14ac:dyDescent="0.25">
      <c r="P20" s="26"/>
      <c r="Q20" s="26"/>
      <c r="R20" s="51"/>
      <c r="S20" s="51"/>
    </row>
    <row r="21" spans="16:20" ht="15" customHeight="1" x14ac:dyDescent="0.25">
      <c r="P21" s="26"/>
      <c r="Q21" s="26"/>
      <c r="R21" s="51"/>
      <c r="S21" s="51"/>
    </row>
    <row r="22" spans="16:20" ht="15" customHeight="1" x14ac:dyDescent="0.25">
      <c r="P22" s="26"/>
      <c r="Q22" s="26"/>
      <c r="R22" s="51"/>
      <c r="S22" s="51"/>
    </row>
    <row r="23" spans="16:20" x14ac:dyDescent="0.25">
      <c r="P23" s="26"/>
      <c r="Q23" s="26"/>
      <c r="R23" s="51"/>
      <c r="S23" s="51"/>
    </row>
    <row r="24" spans="16:20" x14ac:dyDescent="0.25">
      <c r="P24" s="26"/>
      <c r="Q24" s="26"/>
      <c r="R24" s="51"/>
      <c r="S24" s="51"/>
    </row>
    <row r="25" spans="16:20" x14ac:dyDescent="0.25">
      <c r="P25" s="26"/>
      <c r="Q25" s="26"/>
      <c r="R25" s="51"/>
      <c r="S25" s="51"/>
    </row>
    <row r="26" spans="16:20" x14ac:dyDescent="0.25">
      <c r="P26" s="26"/>
      <c r="Q26" s="26"/>
      <c r="R26" s="51"/>
      <c r="S26" s="51"/>
    </row>
    <row r="27" spans="16:20" x14ac:dyDescent="0.25">
      <c r="P27" s="26"/>
      <c r="Q27" s="26"/>
      <c r="R27" s="51"/>
      <c r="S27" s="51"/>
    </row>
    <row r="28" spans="16:20" x14ac:dyDescent="0.25">
      <c r="P28" s="26"/>
      <c r="Q28" s="26"/>
      <c r="R28" s="51"/>
      <c r="S28" s="51"/>
    </row>
    <row r="29" spans="16:20" x14ac:dyDescent="0.25">
      <c r="P29" s="26"/>
      <c r="Q29" s="26"/>
      <c r="R29" s="51"/>
      <c r="S29" s="51"/>
    </row>
    <row r="30" spans="16:20" x14ac:dyDescent="0.25">
      <c r="P30" s="26"/>
      <c r="Q30" s="26"/>
      <c r="R30" s="51"/>
      <c r="S30" s="51"/>
    </row>
    <row r="31" spans="16:20" x14ac:dyDescent="0.25">
      <c r="P31" s="26"/>
      <c r="Q31" s="26"/>
      <c r="R31" s="51"/>
      <c r="S31" s="51"/>
    </row>
    <row r="32" spans="16:20" x14ac:dyDescent="0.25">
      <c r="P32" s="26"/>
      <c r="Q32" s="26"/>
      <c r="R32" s="51"/>
      <c r="S32" s="51"/>
    </row>
    <row r="33" spans="16:19" x14ac:dyDescent="0.25">
      <c r="P33" s="26"/>
      <c r="Q33" s="26"/>
      <c r="R33" s="51"/>
      <c r="S33" s="51"/>
    </row>
    <row r="34" spans="16:19" x14ac:dyDescent="0.25">
      <c r="P34" s="26"/>
      <c r="Q34" s="26"/>
      <c r="R34" s="51"/>
      <c r="S34" s="51"/>
    </row>
    <row r="35" spans="16:19" ht="15" customHeight="1" x14ac:dyDescent="0.25">
      <c r="P35" s="26"/>
      <c r="Q35" s="26"/>
      <c r="R35" s="51"/>
      <c r="S35" s="51"/>
    </row>
    <row r="36" spans="16:19" ht="15" customHeight="1" x14ac:dyDescent="0.25">
      <c r="P36" s="26"/>
      <c r="Q36" s="26"/>
      <c r="R36" s="51"/>
      <c r="S36" s="51"/>
    </row>
    <row r="37" spans="16:19" x14ac:dyDescent="0.25">
      <c r="P37" s="26"/>
      <c r="Q37" s="26"/>
      <c r="R37" s="51"/>
      <c r="S37" s="51"/>
    </row>
    <row r="38" spans="16:19" x14ac:dyDescent="0.25">
      <c r="Q38" s="26"/>
      <c r="R38" s="51"/>
      <c r="S38" s="51"/>
    </row>
    <row r="39" spans="16:19" x14ac:dyDescent="0.25">
      <c r="Q39" s="26"/>
      <c r="R39" s="51"/>
      <c r="S39" s="51"/>
    </row>
    <row r="40" spans="16:19" x14ac:dyDescent="0.25">
      <c r="Q40" s="26"/>
      <c r="R40" s="51"/>
      <c r="S40" s="51"/>
    </row>
    <row r="41" spans="16:19" x14ac:dyDescent="0.25">
      <c r="Q41" s="26"/>
      <c r="R41" s="51"/>
      <c r="S41" s="51"/>
    </row>
    <row r="42" spans="16:19" x14ac:dyDescent="0.25">
      <c r="R42" s="51"/>
      <c r="S42" s="51"/>
    </row>
    <row r="43" spans="16:19" x14ac:dyDescent="0.25">
      <c r="R43" s="51"/>
      <c r="S43" s="51"/>
    </row>
    <row r="44" spans="16:19" x14ac:dyDescent="0.25">
      <c r="R44" s="51"/>
      <c r="S44" s="51"/>
    </row>
    <row r="45" spans="16:19" x14ac:dyDescent="0.25">
      <c r="R45" s="51"/>
      <c r="S45" s="51"/>
    </row>
    <row r="46" spans="16:19" x14ac:dyDescent="0.25">
      <c r="R46" s="51"/>
      <c r="S46" s="51"/>
    </row>
    <row r="47" spans="16:19" x14ac:dyDescent="0.25">
      <c r="R47" s="51"/>
      <c r="S47" s="51"/>
    </row>
    <row r="48" spans="16:19" x14ac:dyDescent="0.25">
      <c r="R48" s="51"/>
      <c r="S48" s="51"/>
    </row>
    <row r="49" spans="18:19" ht="15" customHeight="1" x14ac:dyDescent="0.25">
      <c r="R49" s="51"/>
      <c r="S49" s="51"/>
    </row>
    <row r="50" spans="18:19" ht="15" customHeight="1" x14ac:dyDescent="0.25">
      <c r="R50" s="51"/>
      <c r="S50" s="51"/>
    </row>
    <row r="51" spans="18:19" x14ac:dyDescent="0.25">
      <c r="R51" s="51"/>
      <c r="S51" s="51"/>
    </row>
    <row r="52" spans="18:19" x14ac:dyDescent="0.25">
      <c r="R52" s="51"/>
      <c r="S52" s="51"/>
    </row>
    <row r="53" spans="18:19" x14ac:dyDescent="0.25">
      <c r="R53" s="51"/>
      <c r="S53" s="51"/>
    </row>
    <row r="54" spans="18:19" x14ac:dyDescent="0.25">
      <c r="R54" s="51"/>
      <c r="S54" s="51"/>
    </row>
    <row r="55" spans="18:19" x14ac:dyDescent="0.25">
      <c r="R55" s="51"/>
      <c r="S55" s="51"/>
    </row>
    <row r="56" spans="18:19" x14ac:dyDescent="0.25">
      <c r="R56" s="51"/>
      <c r="S56" s="51"/>
    </row>
    <row r="57" spans="18:19" x14ac:dyDescent="0.25">
      <c r="R57" s="51"/>
      <c r="S57" s="51"/>
    </row>
    <row r="58" spans="18:19" x14ac:dyDescent="0.25">
      <c r="R58" s="51"/>
      <c r="S58" s="51"/>
    </row>
    <row r="59" spans="18:19" x14ac:dyDescent="0.25">
      <c r="R59" s="51"/>
      <c r="S59" s="51"/>
    </row>
    <row r="60" spans="18:19" x14ac:dyDescent="0.25">
      <c r="R60" s="51"/>
      <c r="S60" s="51"/>
    </row>
    <row r="61" spans="18:19" x14ac:dyDescent="0.25">
      <c r="R61" s="51"/>
      <c r="S61" s="51"/>
    </row>
    <row r="62" spans="18:19" x14ac:dyDescent="0.25">
      <c r="R62" s="51"/>
      <c r="S62" s="51"/>
    </row>
    <row r="63" spans="18:19" ht="15" customHeight="1" x14ac:dyDescent="0.25">
      <c r="R63" s="51"/>
      <c r="S63" s="51"/>
    </row>
    <row r="64" spans="18:19" ht="15" customHeight="1" x14ac:dyDescent="0.25">
      <c r="R64" s="51"/>
      <c r="S64" s="51"/>
    </row>
    <row r="65" spans="18:19" x14ac:dyDescent="0.25">
      <c r="R65" s="51"/>
      <c r="S65" s="51"/>
    </row>
    <row r="77" spans="18:19" ht="15" customHeight="1" x14ac:dyDescent="0.25"/>
    <row r="78" spans="18:19" ht="15" customHeight="1" x14ac:dyDescent="0.25"/>
    <row r="91" ht="15" customHeight="1" x14ac:dyDescent="0.25"/>
    <row r="92" ht="15" customHeight="1" x14ac:dyDescent="0.25"/>
    <row r="105" ht="15" customHeight="1" x14ac:dyDescent="0.25"/>
    <row r="106" ht="15" customHeight="1" x14ac:dyDescent="0.25"/>
    <row r="119" ht="15" customHeight="1" x14ac:dyDescent="0.25"/>
    <row r="120" ht="15" customHeight="1" x14ac:dyDescent="0.25"/>
    <row r="133" ht="15" customHeight="1" x14ac:dyDescent="0.25"/>
    <row r="134" ht="15" customHeight="1" x14ac:dyDescent="0.25"/>
    <row r="147" ht="15" customHeight="1" x14ac:dyDescent="0.25"/>
    <row r="148" ht="15" customHeight="1" x14ac:dyDescent="0.25"/>
  </sheetData>
  <mergeCells count="36">
    <mergeCell ref="F15:F16"/>
    <mergeCell ref="G15:G16"/>
    <mergeCell ref="A13:A16"/>
    <mergeCell ref="A3:A12"/>
    <mergeCell ref="B7:B8"/>
    <mergeCell ref="B15:B16"/>
    <mergeCell ref="C15:C16"/>
    <mergeCell ref="F13:F14"/>
    <mergeCell ref="G13:G14"/>
    <mergeCell ref="B9:B10"/>
    <mergeCell ref="C9:C10"/>
    <mergeCell ref="F9:F10"/>
    <mergeCell ref="G9:G10"/>
    <mergeCell ref="G11:G12"/>
    <mergeCell ref="B11:B12"/>
    <mergeCell ref="C11:C12"/>
    <mergeCell ref="F11:F12"/>
    <mergeCell ref="B13:B14"/>
    <mergeCell ref="C13:C14"/>
    <mergeCell ref="G7:G8"/>
    <mergeCell ref="H7:H8"/>
    <mergeCell ref="I7:I8"/>
    <mergeCell ref="H3:H4"/>
    <mergeCell ref="I3:I4"/>
    <mergeCell ref="G5:G6"/>
    <mergeCell ref="H5:H6"/>
    <mergeCell ref="I5:I6"/>
    <mergeCell ref="G3:G4"/>
    <mergeCell ref="A2:B2"/>
    <mergeCell ref="B3:B6"/>
    <mergeCell ref="C3:C4"/>
    <mergeCell ref="F3:F4"/>
    <mergeCell ref="C7:C8"/>
    <mergeCell ref="F7:F8"/>
    <mergeCell ref="C5:C6"/>
    <mergeCell ref="F5:F6"/>
  </mergeCells>
  <conditionalFormatting sqref="G5:G8">
    <cfRule type="expression" dxfId="116" priority="3" stopIfTrue="1">
      <formula>G5&lt;94.5</formula>
    </cfRule>
  </conditionalFormatting>
  <conditionalFormatting sqref="G13:G14">
    <cfRule type="expression" dxfId="114" priority="6130" stopIfTrue="1">
      <formula>IF(#REF!=500,G13&gt;84.4)</formula>
    </cfRule>
  </conditionalFormatting>
  <conditionalFormatting sqref="I3:I8">
    <cfRule type="expression" dxfId="111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619" id="{353A8478-637E-467A-B1D1-FBF849C01595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28" id="{110C6CE9-46A9-4ACE-A0B8-8AB6C9CAA6D1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5662" id="{1F13DC9E-D4F5-49E9-B61A-0E545A0E39B7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6129" id="{4531B8D8-EC3F-4E4E-8E42-0A04A494D76E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6131" stopIfTrue="1" id="{3D1EDC6D-660E-4846-84C6-7ADCA0AEA647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6132" id="{B9A8DC4A-84E9-4E61-92AC-060C6EFA3F0E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  <x14:conditionalFormatting xmlns:xm="http://schemas.microsoft.com/office/excel/2006/main">
          <x14:cfRule type="expression" priority="6251" id="{4EFC582A-ECA2-43A9-AA03-EA3033FF1D39}">
            <xm:f>IF(Summary!#REF!=90,OR(G9&gt;95.4,G9&lt;84.49))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G9:G10</xm:sqref>
        </x14:conditionalFormatting>
        <x14:conditionalFormatting xmlns:xm="http://schemas.microsoft.com/office/excel/2006/main">
          <x14:cfRule type="expression" priority="6252" id="{4EFC582A-ECA2-43A9-AA03-EA3033FF1D39}">
            <xm:f>IF(Summary!$C10=90,OR(G11&gt;95.4,G11&lt;84.49))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G11:G12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B61F8-31D2-4B7D-8332-AED78C211A10}">
  <sheetPr>
    <tabColor rgb="FFCCFFFF"/>
    <pageSetUpPr fitToPage="1"/>
  </sheetPr>
  <dimension ref="A1:J16"/>
  <sheetViews>
    <sheetView zoomScaleNormal="100" workbookViewId="0">
      <selection activeCell="E9" sqref="E9:E1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10" max="10" width="7.140625" customWidth="1"/>
  </cols>
  <sheetData>
    <row r="1" spans="1:10" ht="15.75" thickBot="1" x14ac:dyDescent="0.3">
      <c r="H1" s="48" t="s">
        <v>31</v>
      </c>
      <c r="I1" s="48" t="s">
        <v>33</v>
      </c>
      <c r="J1" s="48" t="s">
        <v>32</v>
      </c>
    </row>
    <row r="2" spans="1:10" ht="30.75" thickBot="1" x14ac:dyDescent="0.3">
      <c r="A2" s="183" t="s">
        <v>3</v>
      </c>
      <c r="B2" s="184"/>
      <c r="C2" s="30" t="s">
        <v>2</v>
      </c>
      <c r="D2" s="31" t="s">
        <v>1</v>
      </c>
      <c r="E2" s="32" t="s">
        <v>11</v>
      </c>
      <c r="H2" s="49">
        <v>1</v>
      </c>
      <c r="I2" s="49" t="s">
        <v>34</v>
      </c>
      <c r="J2" s="49">
        <v>65.86</v>
      </c>
    </row>
    <row r="3" spans="1:1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9">
        <f>$J2</f>
        <v>65.86</v>
      </c>
      <c r="H3" s="49">
        <v>2</v>
      </c>
      <c r="I3" s="49" t="s">
        <v>35</v>
      </c>
      <c r="J3" s="49">
        <v>66.540000000000006</v>
      </c>
    </row>
    <row r="4" spans="1:10" x14ac:dyDescent="0.25">
      <c r="A4" s="175"/>
      <c r="B4" s="133"/>
      <c r="C4" s="99"/>
      <c r="D4" s="29">
        <f t="shared" ref="D4:D16" si="0">D3+1</f>
        <v>2</v>
      </c>
      <c r="E4" s="20">
        <f t="shared" ref="E4:E16" si="1">$J3</f>
        <v>66.540000000000006</v>
      </c>
      <c r="H4" s="49">
        <v>3</v>
      </c>
      <c r="I4" s="49" t="s">
        <v>36</v>
      </c>
      <c r="J4" s="49">
        <v>67.5</v>
      </c>
    </row>
    <row r="5" spans="1:10" ht="15" customHeight="1" x14ac:dyDescent="0.25">
      <c r="A5" s="175"/>
      <c r="B5" s="133"/>
      <c r="C5" s="98" t="s">
        <v>0</v>
      </c>
      <c r="D5" s="29">
        <f t="shared" si="0"/>
        <v>3</v>
      </c>
      <c r="E5" s="20">
        <f t="shared" si="1"/>
        <v>67.5</v>
      </c>
      <c r="H5" s="49">
        <v>4</v>
      </c>
      <c r="I5" s="49" t="s">
        <v>37</v>
      </c>
      <c r="J5" s="49">
        <v>69.849999999999994</v>
      </c>
    </row>
    <row r="6" spans="1:10" x14ac:dyDescent="0.25">
      <c r="A6" s="175"/>
      <c r="B6" s="134"/>
      <c r="C6" s="95"/>
      <c r="D6" s="5">
        <f t="shared" si="0"/>
        <v>4</v>
      </c>
      <c r="E6" s="21">
        <f t="shared" si="1"/>
        <v>69.849999999999994</v>
      </c>
      <c r="H6" s="49">
        <v>5</v>
      </c>
      <c r="I6" s="49" t="s">
        <v>38</v>
      </c>
      <c r="J6" s="49">
        <v>69.900000000000006</v>
      </c>
    </row>
    <row r="7" spans="1:10" ht="15" customHeight="1" x14ac:dyDescent="0.25">
      <c r="A7" s="175"/>
      <c r="B7" s="132" t="s">
        <v>12</v>
      </c>
      <c r="C7" s="94" t="str">
        <f>Summary!$B$8</f>
        <v>0.1% DMSO - PI</v>
      </c>
      <c r="D7" s="4">
        <f t="shared" si="0"/>
        <v>5</v>
      </c>
      <c r="E7" s="22">
        <f t="shared" si="1"/>
        <v>69.900000000000006</v>
      </c>
      <c r="H7" s="49">
        <v>6</v>
      </c>
      <c r="I7" s="49" t="s">
        <v>39</v>
      </c>
      <c r="J7" s="49">
        <v>69.38</v>
      </c>
    </row>
    <row r="8" spans="1:10" x14ac:dyDescent="0.25">
      <c r="A8" s="175"/>
      <c r="B8" s="133"/>
      <c r="C8" s="95"/>
      <c r="D8" s="5">
        <f t="shared" si="0"/>
        <v>6</v>
      </c>
      <c r="E8" s="21">
        <f t="shared" si="1"/>
        <v>69.38</v>
      </c>
      <c r="H8" s="49">
        <v>7</v>
      </c>
      <c r="I8" s="49" t="s">
        <v>40</v>
      </c>
      <c r="J8" s="49">
        <v>50.69</v>
      </c>
    </row>
    <row r="9" spans="1:10" x14ac:dyDescent="0.25">
      <c r="A9" s="175"/>
      <c r="B9" s="132"/>
      <c r="C9" s="169"/>
      <c r="D9" s="4">
        <f t="shared" si="0"/>
        <v>7</v>
      </c>
      <c r="E9" s="22"/>
      <c r="H9" s="49">
        <v>8</v>
      </c>
      <c r="I9" s="49" t="s">
        <v>41</v>
      </c>
      <c r="J9" s="49">
        <v>48.06</v>
      </c>
    </row>
    <row r="10" spans="1:10" x14ac:dyDescent="0.25">
      <c r="A10" s="175"/>
      <c r="B10" s="133"/>
      <c r="C10" s="169"/>
      <c r="D10" s="5">
        <f t="shared" si="0"/>
        <v>8</v>
      </c>
      <c r="E10" s="21"/>
      <c r="H10" s="49">
        <v>9</v>
      </c>
      <c r="I10" s="49" t="s">
        <v>42</v>
      </c>
      <c r="J10" s="49">
        <v>49.21</v>
      </c>
    </row>
    <row r="11" spans="1:10" ht="15" customHeight="1" x14ac:dyDescent="0.25">
      <c r="A11" s="175"/>
      <c r="B11" s="185" t="str">
        <f>Summary!$A$10</f>
        <v>PPD</v>
      </c>
      <c r="C11" s="187">
        <f>Summary!$B$10</f>
        <v>75</v>
      </c>
      <c r="D11" s="18">
        <f t="shared" si="0"/>
        <v>9</v>
      </c>
      <c r="E11" s="23">
        <f t="shared" si="1"/>
        <v>49.21</v>
      </c>
      <c r="H11" s="49">
        <v>10</v>
      </c>
      <c r="I11" s="49" t="s">
        <v>43</v>
      </c>
      <c r="J11" s="49">
        <v>49.73</v>
      </c>
    </row>
    <row r="12" spans="1:10" ht="15.75" thickBot="1" x14ac:dyDescent="0.3">
      <c r="A12" s="176"/>
      <c r="B12" s="186"/>
      <c r="C12" s="188"/>
      <c r="D12" s="28">
        <f t="shared" si="0"/>
        <v>10</v>
      </c>
      <c r="E12" s="25">
        <f t="shared" si="1"/>
        <v>49.73</v>
      </c>
      <c r="H12" s="49">
        <v>11</v>
      </c>
      <c r="I12" s="49" t="s">
        <v>48</v>
      </c>
      <c r="J12" s="49">
        <v>58.46</v>
      </c>
    </row>
    <row r="13" spans="1:10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9">
        <f t="shared" si="1"/>
        <v>58.46</v>
      </c>
      <c r="H13" s="49">
        <v>12</v>
      </c>
      <c r="I13" s="49" t="s">
        <v>49</v>
      </c>
      <c r="J13" s="49">
        <v>59.86</v>
      </c>
    </row>
    <row r="14" spans="1:10" x14ac:dyDescent="0.25">
      <c r="A14" s="172"/>
      <c r="B14" s="167"/>
      <c r="C14" s="169"/>
      <c r="D14" s="6">
        <f t="shared" si="0"/>
        <v>12</v>
      </c>
      <c r="E14" s="24">
        <f t="shared" si="1"/>
        <v>59.86</v>
      </c>
      <c r="H14" s="49">
        <v>13</v>
      </c>
      <c r="I14" s="49" t="s">
        <v>44</v>
      </c>
      <c r="J14" s="49">
        <v>73.34</v>
      </c>
    </row>
    <row r="15" spans="1:10" ht="15" customHeight="1" x14ac:dyDescent="0.25">
      <c r="A15" s="172"/>
      <c r="B15" s="189" t="str">
        <f>Summary!$A$14</f>
        <v>BRTGA-099</v>
      </c>
      <c r="C15" s="169">
        <f>Summary!$B$14</f>
        <v>500</v>
      </c>
      <c r="D15" s="18">
        <f t="shared" si="0"/>
        <v>13</v>
      </c>
      <c r="E15" s="23">
        <f t="shared" si="1"/>
        <v>73.34</v>
      </c>
      <c r="H15" s="49">
        <v>14</v>
      </c>
      <c r="I15" s="49" t="s">
        <v>45</v>
      </c>
      <c r="J15" s="49">
        <v>73.81</v>
      </c>
    </row>
    <row r="16" spans="1:10" ht="15.75" thickBot="1" x14ac:dyDescent="0.3">
      <c r="A16" s="173"/>
      <c r="B16" s="178"/>
      <c r="C16" s="179"/>
      <c r="D16" s="28">
        <f t="shared" si="0"/>
        <v>14</v>
      </c>
      <c r="E16" s="25">
        <f t="shared" si="1"/>
        <v>73.81</v>
      </c>
      <c r="H16" s="49"/>
      <c r="I16" s="49"/>
      <c r="J16" s="49"/>
    </row>
  </sheetData>
  <mergeCells count="16">
    <mergeCell ref="B15:B16"/>
    <mergeCell ref="C15:C16"/>
    <mergeCell ref="B13:B14"/>
    <mergeCell ref="C13:C14"/>
    <mergeCell ref="A13:A16"/>
    <mergeCell ref="C9:C10"/>
    <mergeCell ref="A2:B2"/>
    <mergeCell ref="B3:B6"/>
    <mergeCell ref="C3:C4"/>
    <mergeCell ref="C5:C6"/>
    <mergeCell ref="C7:C8"/>
    <mergeCell ref="A3:A12"/>
    <mergeCell ref="B11:B12"/>
    <mergeCell ref="C11:C12"/>
    <mergeCell ref="B7:B8"/>
    <mergeCell ref="B9:B10"/>
  </mergeCells>
  <conditionalFormatting sqref="D3:E16">
    <cfRule type="expression" dxfId="108" priority="2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F40F1-2C47-4069-8B01-D8AAE3D051B7}">
  <sheetPr>
    <tabColor rgb="FFCCCCFF"/>
    <pageSetUpPr fitToPage="1"/>
  </sheetPr>
  <dimension ref="A1:T148"/>
  <sheetViews>
    <sheetView zoomScaleNormal="100" workbookViewId="0">
      <selection activeCell="E9" sqref="E9:G1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6" max="6" width="9.140625" style="2"/>
    <col min="7" max="7" width="8.42578125" style="2" bestFit="1" customWidth="1"/>
    <col min="9" max="9" width="8.7109375" bestFit="1" customWidth="1"/>
    <col min="14" max="14" width="9.140625" customWidth="1"/>
    <col min="15" max="15" width="9.85546875" customWidth="1"/>
    <col min="18" max="18" width="5.7109375" bestFit="1" customWidth="1"/>
    <col min="19" max="19" width="4.28515625" bestFit="1" customWidth="1"/>
    <col min="20" max="20" width="6" bestFit="1" customWidth="1"/>
  </cols>
  <sheetData>
    <row r="1" spans="1:20" ht="32.25" thickBot="1" x14ac:dyDescent="0.55000000000000004">
      <c r="A1" s="38" t="str">
        <f>IF(COUNTIF(I3:I8,"N")&gt;0,"Run Fails - Repeat Required","")</f>
        <v/>
      </c>
      <c r="B1" s="37"/>
      <c r="C1" s="37"/>
      <c r="D1" s="37"/>
      <c r="E1" s="37"/>
      <c r="M1" s="48" t="s">
        <v>31</v>
      </c>
      <c r="N1" s="48" t="s">
        <v>33</v>
      </c>
      <c r="O1" s="48" t="s">
        <v>32</v>
      </c>
      <c r="R1" s="50"/>
      <c r="S1" s="50"/>
      <c r="T1" s="50"/>
    </row>
    <row r="2" spans="1:20" ht="30.75" thickBot="1" x14ac:dyDescent="0.3">
      <c r="A2" s="151" t="s">
        <v>3</v>
      </c>
      <c r="B2" s="152"/>
      <c r="C2" s="43" t="s">
        <v>2</v>
      </c>
      <c r="D2" s="44" t="s">
        <v>1</v>
      </c>
      <c r="E2" s="43" t="s">
        <v>4</v>
      </c>
      <c r="F2" s="44" t="s">
        <v>5</v>
      </c>
      <c r="G2" s="45" t="s">
        <v>6</v>
      </c>
      <c r="H2" s="39" t="s">
        <v>16</v>
      </c>
      <c r="I2" s="40" t="s">
        <v>18</v>
      </c>
      <c r="J2" s="33"/>
      <c r="M2" s="49">
        <v>1</v>
      </c>
      <c r="N2" s="49" t="s">
        <v>34</v>
      </c>
      <c r="O2" s="49">
        <v>97.85</v>
      </c>
      <c r="R2" s="51"/>
      <c r="S2" s="51"/>
      <c r="T2" s="51"/>
    </row>
    <row r="3" spans="1:2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1">
        <f>$O2</f>
        <v>97.85</v>
      </c>
      <c r="F3" s="155">
        <f>AVERAGE(E3:E4)</f>
        <v>98.81</v>
      </c>
      <c r="G3" s="163"/>
      <c r="H3" s="158" t="s">
        <v>17</v>
      </c>
      <c r="I3" s="160" t="str">
        <f>IF(ISERR(G5)=TRUE,"",IF(G5&gt;94.5,"Y","N"))</f>
        <v>Y</v>
      </c>
      <c r="J3" s="33"/>
      <c r="M3" s="49">
        <v>2</v>
      </c>
      <c r="N3" s="49" t="s">
        <v>35</v>
      </c>
      <c r="O3" s="49">
        <v>99.77</v>
      </c>
      <c r="R3" s="51"/>
      <c r="S3" s="51"/>
      <c r="T3" s="51"/>
    </row>
    <row r="4" spans="1:20" x14ac:dyDescent="0.25">
      <c r="A4" s="175"/>
      <c r="B4" s="133"/>
      <c r="C4" s="99"/>
      <c r="D4" s="29">
        <f t="shared" ref="D4:D16" si="0">D3+1</f>
        <v>2</v>
      </c>
      <c r="E4" s="9">
        <f t="shared" ref="E4:E16" si="1">$O3</f>
        <v>99.77</v>
      </c>
      <c r="F4" s="80"/>
      <c r="G4" s="75"/>
      <c r="H4" s="159"/>
      <c r="I4" s="156"/>
      <c r="J4" s="33"/>
      <c r="M4" s="49">
        <v>3</v>
      </c>
      <c r="N4" s="49" t="s">
        <v>36</v>
      </c>
      <c r="O4" s="49">
        <v>96.27</v>
      </c>
      <c r="P4" s="26"/>
      <c r="Q4" s="26"/>
      <c r="R4" s="51"/>
      <c r="S4" s="51"/>
      <c r="T4" s="51"/>
    </row>
    <row r="5" spans="1:20" ht="15" customHeight="1" x14ac:dyDescent="0.25">
      <c r="A5" s="175"/>
      <c r="B5" s="133"/>
      <c r="C5" s="98" t="s">
        <v>0</v>
      </c>
      <c r="D5" s="29">
        <f t="shared" si="0"/>
        <v>3</v>
      </c>
      <c r="E5" s="9">
        <f t="shared" si="1"/>
        <v>96.27</v>
      </c>
      <c r="F5" s="76">
        <f>AVERAGE(E5:E6)</f>
        <v>96.210000000000008</v>
      </c>
      <c r="G5" s="78">
        <f>ROUND(F5/$F$5*100,1)</f>
        <v>100</v>
      </c>
      <c r="H5" s="159" t="s">
        <v>19</v>
      </c>
      <c r="I5" s="161" t="str">
        <f>IF(OR(ISERR(G7)=TRUE),"",IF(COUNTIFS(G7:G8,"&gt;84.5")&lt;COUNT(G7),"N","Y"))</f>
        <v>Y</v>
      </c>
      <c r="J5" s="33"/>
      <c r="M5" s="49">
        <v>4</v>
      </c>
      <c r="N5" s="49" t="s">
        <v>37</v>
      </c>
      <c r="O5" s="49">
        <v>96.15</v>
      </c>
      <c r="P5" s="26"/>
      <c r="Q5" s="26"/>
      <c r="R5" s="51"/>
      <c r="S5" s="51"/>
      <c r="T5" s="51"/>
    </row>
    <row r="6" spans="1:20" x14ac:dyDescent="0.25">
      <c r="A6" s="175"/>
      <c r="B6" s="134"/>
      <c r="C6" s="95"/>
      <c r="D6" s="5">
        <f t="shared" si="0"/>
        <v>4</v>
      </c>
      <c r="E6" s="7">
        <f t="shared" si="1"/>
        <v>96.15</v>
      </c>
      <c r="F6" s="77"/>
      <c r="G6" s="73"/>
      <c r="H6" s="159"/>
      <c r="I6" s="162"/>
      <c r="J6" s="33"/>
      <c r="M6" s="49">
        <v>5</v>
      </c>
      <c r="N6" s="49" t="s">
        <v>38</v>
      </c>
      <c r="O6" s="49">
        <v>96.4</v>
      </c>
      <c r="P6" s="26"/>
      <c r="Q6" s="26"/>
      <c r="R6" s="51"/>
      <c r="S6" s="51"/>
      <c r="T6" s="51"/>
    </row>
    <row r="7" spans="1:20" ht="15" customHeight="1" x14ac:dyDescent="0.25">
      <c r="A7" s="175"/>
      <c r="B7" s="132" t="s">
        <v>12</v>
      </c>
      <c r="C7" s="94" t="str">
        <f>Summary!$B8</f>
        <v>0.1% DMSO - PI</v>
      </c>
      <c r="D7" s="4">
        <f t="shared" si="0"/>
        <v>5</v>
      </c>
      <c r="E7" s="8">
        <f t="shared" si="1"/>
        <v>96.4</v>
      </c>
      <c r="F7" s="69">
        <f>AVERAGE(E7:E8)</f>
        <v>96.6</v>
      </c>
      <c r="G7" s="71">
        <f>ROUND(F7/$F$5*100,1)</f>
        <v>100.4</v>
      </c>
      <c r="H7" s="159" t="s">
        <v>20</v>
      </c>
      <c r="I7" s="156" t="str" cm="1">
        <f t="array" ref="I7">IF(OR(ISERR(G9:G12)=TRUE),"",IF(COUNTIFS(G9:G12,"&gt;84.5")&lt;1,"N","Y"))</f>
        <v>Y</v>
      </c>
      <c r="J7" s="33"/>
      <c r="M7" s="49">
        <v>6</v>
      </c>
      <c r="N7" s="49" t="s">
        <v>39</v>
      </c>
      <c r="O7" s="49">
        <v>96.8</v>
      </c>
      <c r="P7" s="26"/>
      <c r="Q7" s="26"/>
      <c r="R7" s="51"/>
      <c r="S7" s="51"/>
      <c r="T7" s="51"/>
    </row>
    <row r="8" spans="1:20" ht="15.75" thickBot="1" x14ac:dyDescent="0.3">
      <c r="A8" s="175"/>
      <c r="B8" s="133"/>
      <c r="C8" s="95"/>
      <c r="D8" s="5">
        <f t="shared" si="0"/>
        <v>6</v>
      </c>
      <c r="E8" s="7">
        <f t="shared" si="1"/>
        <v>96.8</v>
      </c>
      <c r="F8" s="77"/>
      <c r="G8" s="73"/>
      <c r="H8" s="170"/>
      <c r="I8" s="157"/>
      <c r="J8" s="33"/>
      <c r="M8" s="49">
        <v>7</v>
      </c>
      <c r="N8" s="49" t="s">
        <v>40</v>
      </c>
      <c r="O8" s="49">
        <v>80.7</v>
      </c>
      <c r="P8" s="26"/>
      <c r="Q8" s="26"/>
      <c r="R8" s="51"/>
      <c r="S8" s="51"/>
      <c r="T8" s="51"/>
    </row>
    <row r="9" spans="1:20" x14ac:dyDescent="0.25">
      <c r="A9" s="175"/>
      <c r="B9" s="132"/>
      <c r="C9" s="100"/>
      <c r="D9" s="4">
        <f t="shared" si="0"/>
        <v>7</v>
      </c>
      <c r="E9" s="8"/>
      <c r="F9" s="69"/>
      <c r="G9" s="71"/>
      <c r="I9" s="33"/>
      <c r="J9" s="33"/>
      <c r="M9" s="49">
        <v>8</v>
      </c>
      <c r="N9" s="49" t="s">
        <v>41</v>
      </c>
      <c r="O9" s="49">
        <v>83.24</v>
      </c>
      <c r="P9" s="26"/>
      <c r="Q9" s="26"/>
      <c r="R9" s="51"/>
      <c r="S9" s="51"/>
      <c r="T9" s="51"/>
    </row>
    <row r="10" spans="1:20" x14ac:dyDescent="0.25">
      <c r="A10" s="175"/>
      <c r="B10" s="134"/>
      <c r="C10" s="118"/>
      <c r="D10" s="5">
        <f t="shared" si="0"/>
        <v>8</v>
      </c>
      <c r="E10" s="7"/>
      <c r="F10" s="77"/>
      <c r="G10" s="73"/>
      <c r="I10" s="33"/>
      <c r="J10" s="33"/>
      <c r="M10" s="49">
        <v>9</v>
      </c>
      <c r="N10" s="49" t="s">
        <v>42</v>
      </c>
      <c r="O10" s="49">
        <v>87.97</v>
      </c>
      <c r="P10" s="26"/>
      <c r="Q10" s="26"/>
      <c r="R10" s="51"/>
      <c r="S10" s="51"/>
      <c r="T10" s="51"/>
    </row>
    <row r="11" spans="1:20" ht="15" customHeight="1" x14ac:dyDescent="0.25">
      <c r="A11" s="175"/>
      <c r="B11" s="132" t="str">
        <f>Summary!$A10</f>
        <v>PPD</v>
      </c>
      <c r="C11" s="100">
        <f>Summary!$B10</f>
        <v>75</v>
      </c>
      <c r="D11" s="18">
        <f t="shared" si="0"/>
        <v>9</v>
      </c>
      <c r="E11" s="8">
        <f t="shared" si="1"/>
        <v>87.97</v>
      </c>
      <c r="F11" s="164">
        <f>AVERAGE(E11:E12)</f>
        <v>88.465000000000003</v>
      </c>
      <c r="G11" s="181">
        <f>ROUND(F11/$F$5*100,1)</f>
        <v>91.9</v>
      </c>
      <c r="I11" s="33"/>
      <c r="J11" s="33"/>
      <c r="M11" s="49">
        <v>10</v>
      </c>
      <c r="N11" s="49" t="s">
        <v>43</v>
      </c>
      <c r="O11" s="49">
        <v>88.96</v>
      </c>
      <c r="P11" s="26"/>
      <c r="Q11" s="26"/>
      <c r="R11" s="51"/>
      <c r="S11" s="51"/>
      <c r="T11" s="51"/>
    </row>
    <row r="12" spans="1:20" ht="15.75" thickBot="1" x14ac:dyDescent="0.3">
      <c r="A12" s="176"/>
      <c r="B12" s="149"/>
      <c r="C12" s="179"/>
      <c r="D12" s="28">
        <f t="shared" si="0"/>
        <v>10</v>
      </c>
      <c r="E12" s="12">
        <f t="shared" si="1"/>
        <v>88.96</v>
      </c>
      <c r="F12" s="165"/>
      <c r="G12" s="182"/>
      <c r="I12" s="33"/>
      <c r="J12" s="33"/>
      <c r="M12" s="49">
        <v>11</v>
      </c>
      <c r="N12" s="49" t="s">
        <v>48</v>
      </c>
      <c r="O12" s="49">
        <v>87.22</v>
      </c>
      <c r="P12" s="26"/>
      <c r="Q12" s="26"/>
      <c r="R12" s="51"/>
      <c r="S12" s="51"/>
      <c r="T12" s="51"/>
    </row>
    <row r="13" spans="1:20" ht="15" customHeight="1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1">
        <f t="shared" si="1"/>
        <v>87.22</v>
      </c>
      <c r="F13" s="155">
        <f t="shared" ref="F13" si="2">AVERAGE(E13:E14)</f>
        <v>87.62</v>
      </c>
      <c r="G13" s="180">
        <f t="shared" ref="G13" si="3">ROUND(F13/$F$5*100,1)</f>
        <v>91.1</v>
      </c>
      <c r="I13" s="33"/>
      <c r="J13" s="33"/>
      <c r="M13" s="49">
        <v>12</v>
      </c>
      <c r="N13" s="49" t="s">
        <v>49</v>
      </c>
      <c r="O13" s="49">
        <v>88.02</v>
      </c>
      <c r="P13" s="26"/>
      <c r="Q13" s="26"/>
      <c r="R13" s="51"/>
      <c r="S13" s="51"/>
      <c r="T13" s="51"/>
    </row>
    <row r="14" spans="1:20" x14ac:dyDescent="0.25">
      <c r="A14" s="172"/>
      <c r="B14" s="167"/>
      <c r="C14" s="169"/>
      <c r="D14" s="6">
        <f t="shared" si="0"/>
        <v>12</v>
      </c>
      <c r="E14" s="10">
        <f t="shared" si="1"/>
        <v>88.02</v>
      </c>
      <c r="F14" s="77"/>
      <c r="G14" s="73"/>
      <c r="I14" s="33"/>
      <c r="J14" s="33"/>
      <c r="M14" s="49">
        <v>13</v>
      </c>
      <c r="N14" s="49" t="s">
        <v>44</v>
      </c>
      <c r="O14" s="49">
        <v>96.54</v>
      </c>
      <c r="P14" s="26"/>
      <c r="Q14" s="26"/>
      <c r="R14" s="51"/>
      <c r="S14" s="51"/>
      <c r="T14" s="51"/>
    </row>
    <row r="15" spans="1:20" ht="15" customHeight="1" x14ac:dyDescent="0.25">
      <c r="A15" s="172"/>
      <c r="B15" s="177" t="str">
        <f>Summary!$A$14</f>
        <v>BRTGA-099</v>
      </c>
      <c r="C15" s="100">
        <f>Summary!$B$14</f>
        <v>500</v>
      </c>
      <c r="D15" s="4">
        <f t="shared" si="0"/>
        <v>13</v>
      </c>
      <c r="E15" s="8">
        <f t="shared" si="1"/>
        <v>96.54</v>
      </c>
      <c r="F15" s="69">
        <f t="shared" ref="F15" si="4">AVERAGE(E15:E16)</f>
        <v>96.66</v>
      </c>
      <c r="G15" s="71">
        <f t="shared" ref="G15" si="5">ROUND(F15/$F$5*100,1)</f>
        <v>100.5</v>
      </c>
      <c r="I15" s="33"/>
      <c r="J15" s="33"/>
      <c r="M15" s="49">
        <v>14</v>
      </c>
      <c r="N15" s="49" t="s">
        <v>45</v>
      </c>
      <c r="O15" s="49">
        <v>96.78</v>
      </c>
      <c r="P15" s="26"/>
      <c r="Q15" s="26"/>
      <c r="R15" s="51"/>
      <c r="S15" s="51"/>
      <c r="T15" s="51"/>
    </row>
    <row r="16" spans="1:20" ht="15" customHeight="1" thickBot="1" x14ac:dyDescent="0.3">
      <c r="A16" s="173"/>
      <c r="B16" s="178"/>
      <c r="C16" s="179"/>
      <c r="D16" s="28">
        <f t="shared" si="0"/>
        <v>14</v>
      </c>
      <c r="E16" s="12">
        <f t="shared" si="1"/>
        <v>96.78</v>
      </c>
      <c r="F16" s="119"/>
      <c r="G16" s="113"/>
      <c r="I16" s="33"/>
      <c r="J16" s="33"/>
      <c r="P16" s="26"/>
      <c r="Q16" s="26"/>
      <c r="R16" s="51"/>
      <c r="S16" s="51"/>
      <c r="T16" s="51"/>
    </row>
    <row r="17" spans="16:20" ht="15" customHeight="1" x14ac:dyDescent="0.25">
      <c r="P17" s="26"/>
      <c r="Q17" s="26"/>
      <c r="R17" s="51"/>
      <c r="S17" s="51"/>
      <c r="T17" s="51"/>
    </row>
    <row r="18" spans="16:20" ht="15" customHeight="1" x14ac:dyDescent="0.25">
      <c r="P18" s="26"/>
      <c r="Q18" s="26"/>
      <c r="R18" s="51"/>
      <c r="S18" s="51"/>
      <c r="T18" s="51"/>
    </row>
    <row r="19" spans="16:20" x14ac:dyDescent="0.25">
      <c r="P19" s="26"/>
      <c r="Q19" s="26"/>
      <c r="R19" s="51"/>
      <c r="S19" s="51"/>
    </row>
    <row r="20" spans="16:20" x14ac:dyDescent="0.25">
      <c r="P20" s="26"/>
      <c r="Q20" s="26"/>
      <c r="R20" s="51"/>
      <c r="S20" s="51"/>
    </row>
    <row r="21" spans="16:20" ht="15" customHeight="1" x14ac:dyDescent="0.25">
      <c r="P21" s="26"/>
      <c r="Q21" s="26"/>
      <c r="R21" s="51"/>
      <c r="S21" s="51"/>
    </row>
    <row r="22" spans="16:20" ht="15" customHeight="1" x14ac:dyDescent="0.25">
      <c r="P22" s="26"/>
      <c r="Q22" s="26"/>
      <c r="R22" s="51"/>
      <c r="S22" s="51"/>
    </row>
    <row r="23" spans="16:20" x14ac:dyDescent="0.25">
      <c r="P23" s="26"/>
      <c r="Q23" s="26"/>
      <c r="R23" s="51"/>
      <c r="S23" s="51"/>
    </row>
    <row r="24" spans="16:20" x14ac:dyDescent="0.25">
      <c r="P24" s="26"/>
      <c r="Q24" s="26"/>
      <c r="R24" s="51"/>
      <c r="S24" s="51"/>
    </row>
    <row r="25" spans="16:20" x14ac:dyDescent="0.25">
      <c r="P25" s="26"/>
      <c r="Q25" s="26"/>
      <c r="R25" s="51"/>
      <c r="S25" s="51"/>
    </row>
    <row r="26" spans="16:20" x14ac:dyDescent="0.25">
      <c r="P26" s="26"/>
      <c r="Q26" s="26"/>
      <c r="R26" s="51"/>
      <c r="S26" s="51"/>
    </row>
    <row r="27" spans="16:20" x14ac:dyDescent="0.25">
      <c r="P27" s="26"/>
      <c r="Q27" s="26"/>
      <c r="R27" s="51"/>
      <c r="S27" s="51"/>
    </row>
    <row r="28" spans="16:20" x14ac:dyDescent="0.25">
      <c r="P28" s="26"/>
      <c r="Q28" s="26"/>
      <c r="R28" s="51"/>
      <c r="S28" s="51"/>
    </row>
    <row r="29" spans="16:20" x14ac:dyDescent="0.25">
      <c r="P29" s="26"/>
      <c r="Q29" s="26"/>
      <c r="R29" s="51"/>
      <c r="S29" s="51"/>
    </row>
    <row r="30" spans="16:20" x14ac:dyDescent="0.25">
      <c r="P30" s="26"/>
      <c r="Q30" s="26"/>
      <c r="R30" s="51"/>
      <c r="S30" s="51"/>
    </row>
    <row r="31" spans="16:20" x14ac:dyDescent="0.25">
      <c r="P31" s="26"/>
      <c r="Q31" s="26"/>
      <c r="R31" s="51"/>
      <c r="S31" s="51"/>
    </row>
    <row r="32" spans="16:20" x14ac:dyDescent="0.25">
      <c r="P32" s="26"/>
      <c r="Q32" s="26"/>
      <c r="R32" s="51"/>
      <c r="S32" s="51"/>
    </row>
    <row r="33" spans="16:19" x14ac:dyDescent="0.25">
      <c r="P33" s="26"/>
      <c r="Q33" s="26"/>
      <c r="R33" s="51"/>
      <c r="S33" s="51"/>
    </row>
    <row r="34" spans="16:19" x14ac:dyDescent="0.25">
      <c r="P34" s="26"/>
      <c r="Q34" s="26"/>
      <c r="R34" s="51"/>
      <c r="S34" s="51"/>
    </row>
    <row r="35" spans="16:19" ht="15" customHeight="1" x14ac:dyDescent="0.25">
      <c r="P35" s="26"/>
      <c r="Q35" s="26"/>
      <c r="R35" s="51"/>
      <c r="S35" s="51"/>
    </row>
    <row r="36" spans="16:19" ht="15" customHeight="1" x14ac:dyDescent="0.25">
      <c r="P36" s="26"/>
      <c r="Q36" s="26"/>
      <c r="R36" s="51"/>
      <c r="S36" s="51"/>
    </row>
    <row r="37" spans="16:19" x14ac:dyDescent="0.25">
      <c r="P37" s="26"/>
      <c r="Q37" s="26"/>
      <c r="R37" s="51"/>
      <c r="S37" s="51"/>
    </row>
    <row r="38" spans="16:19" x14ac:dyDescent="0.25">
      <c r="Q38" s="26"/>
      <c r="R38" s="51"/>
      <c r="S38" s="51"/>
    </row>
    <row r="39" spans="16:19" x14ac:dyDescent="0.25">
      <c r="Q39" s="26"/>
      <c r="R39" s="51"/>
      <c r="S39" s="51"/>
    </row>
    <row r="40" spans="16:19" x14ac:dyDescent="0.25">
      <c r="Q40" s="26"/>
      <c r="R40" s="51"/>
      <c r="S40" s="51"/>
    </row>
    <row r="41" spans="16:19" x14ac:dyDescent="0.25">
      <c r="Q41" s="26"/>
      <c r="R41" s="51"/>
      <c r="S41" s="51"/>
    </row>
    <row r="42" spans="16:19" x14ac:dyDescent="0.25">
      <c r="R42" s="51"/>
      <c r="S42" s="51"/>
    </row>
    <row r="43" spans="16:19" x14ac:dyDescent="0.25">
      <c r="R43" s="51"/>
      <c r="S43" s="51"/>
    </row>
    <row r="44" spans="16:19" x14ac:dyDescent="0.25">
      <c r="R44" s="51"/>
      <c r="S44" s="51"/>
    </row>
    <row r="45" spans="16:19" x14ac:dyDescent="0.25">
      <c r="R45" s="51"/>
      <c r="S45" s="51"/>
    </row>
    <row r="46" spans="16:19" x14ac:dyDescent="0.25">
      <c r="R46" s="51"/>
      <c r="S46" s="51"/>
    </row>
    <row r="47" spans="16:19" x14ac:dyDescent="0.25">
      <c r="R47" s="51"/>
      <c r="S47" s="51"/>
    </row>
    <row r="48" spans="16:19" x14ac:dyDescent="0.25">
      <c r="R48" s="51"/>
      <c r="S48" s="51"/>
    </row>
    <row r="49" spans="18:19" ht="15" customHeight="1" x14ac:dyDescent="0.25">
      <c r="R49" s="51"/>
      <c r="S49" s="51"/>
    </row>
    <row r="50" spans="18:19" ht="15" customHeight="1" x14ac:dyDescent="0.25">
      <c r="R50" s="51"/>
      <c r="S50" s="51"/>
    </row>
    <row r="51" spans="18:19" x14ac:dyDescent="0.25">
      <c r="R51" s="51"/>
      <c r="S51" s="51"/>
    </row>
    <row r="52" spans="18:19" x14ac:dyDescent="0.25">
      <c r="R52" s="51"/>
      <c r="S52" s="51"/>
    </row>
    <row r="53" spans="18:19" x14ac:dyDescent="0.25">
      <c r="R53" s="51"/>
      <c r="S53" s="51"/>
    </row>
    <row r="54" spans="18:19" x14ac:dyDescent="0.25">
      <c r="R54" s="51"/>
      <c r="S54" s="51"/>
    </row>
    <row r="55" spans="18:19" x14ac:dyDescent="0.25">
      <c r="R55" s="51"/>
      <c r="S55" s="51"/>
    </row>
    <row r="56" spans="18:19" x14ac:dyDescent="0.25">
      <c r="R56" s="51"/>
      <c r="S56" s="51"/>
    </row>
    <row r="57" spans="18:19" x14ac:dyDescent="0.25">
      <c r="R57" s="51"/>
      <c r="S57" s="51"/>
    </row>
    <row r="58" spans="18:19" x14ac:dyDescent="0.25">
      <c r="R58" s="51"/>
      <c r="S58" s="51"/>
    </row>
    <row r="59" spans="18:19" x14ac:dyDescent="0.25">
      <c r="R59" s="51"/>
      <c r="S59" s="51"/>
    </row>
    <row r="60" spans="18:19" x14ac:dyDescent="0.25">
      <c r="R60" s="51"/>
      <c r="S60" s="51"/>
    </row>
    <row r="61" spans="18:19" x14ac:dyDescent="0.25">
      <c r="R61" s="51"/>
      <c r="S61" s="51"/>
    </row>
    <row r="62" spans="18:19" x14ac:dyDescent="0.25">
      <c r="R62" s="51"/>
      <c r="S62" s="51"/>
    </row>
    <row r="63" spans="18:19" ht="15" customHeight="1" x14ac:dyDescent="0.25">
      <c r="R63" s="51"/>
      <c r="S63" s="51"/>
    </row>
    <row r="64" spans="18:19" ht="15" customHeight="1" x14ac:dyDescent="0.25">
      <c r="R64" s="51"/>
      <c r="S64" s="51"/>
    </row>
    <row r="65" spans="18:19" x14ac:dyDescent="0.25">
      <c r="R65" s="51"/>
      <c r="S65" s="51"/>
    </row>
    <row r="77" spans="18:19" ht="15" customHeight="1" x14ac:dyDescent="0.25"/>
    <row r="78" spans="18:19" ht="15" customHeight="1" x14ac:dyDescent="0.25"/>
    <row r="91" ht="15" customHeight="1" x14ac:dyDescent="0.25"/>
    <row r="92" ht="15" customHeight="1" x14ac:dyDescent="0.25"/>
    <row r="105" ht="15" customHeight="1" x14ac:dyDescent="0.25"/>
    <row r="106" ht="15" customHeight="1" x14ac:dyDescent="0.25"/>
    <row r="119" ht="15" customHeight="1" x14ac:dyDescent="0.25"/>
    <row r="120" ht="15" customHeight="1" x14ac:dyDescent="0.25"/>
    <row r="133" ht="15" customHeight="1" x14ac:dyDescent="0.25"/>
    <row r="134" ht="15" customHeight="1" x14ac:dyDescent="0.25"/>
    <row r="147" ht="15" customHeight="1" x14ac:dyDescent="0.25"/>
    <row r="148" ht="15" customHeight="1" x14ac:dyDescent="0.25"/>
  </sheetData>
  <mergeCells count="36">
    <mergeCell ref="A13:A16"/>
    <mergeCell ref="B13:B14"/>
    <mergeCell ref="B15:B16"/>
    <mergeCell ref="H7:H8"/>
    <mergeCell ref="F9:F10"/>
    <mergeCell ref="G9:G10"/>
    <mergeCell ref="C15:C16"/>
    <mergeCell ref="F13:F14"/>
    <mergeCell ref="G13:G14"/>
    <mergeCell ref="F15:F16"/>
    <mergeCell ref="G15:G16"/>
    <mergeCell ref="C13:C14"/>
    <mergeCell ref="I7:I8"/>
    <mergeCell ref="C11:C12"/>
    <mergeCell ref="F11:F12"/>
    <mergeCell ref="G11:G12"/>
    <mergeCell ref="C7:C8"/>
    <mergeCell ref="F7:F8"/>
    <mergeCell ref="G7:G8"/>
    <mergeCell ref="A2:B2"/>
    <mergeCell ref="B3:B6"/>
    <mergeCell ref="C3:C4"/>
    <mergeCell ref="F3:F4"/>
    <mergeCell ref="G3:G4"/>
    <mergeCell ref="A3:A12"/>
    <mergeCell ref="B7:B8"/>
    <mergeCell ref="B9:B10"/>
    <mergeCell ref="B11:B12"/>
    <mergeCell ref="C9:C10"/>
    <mergeCell ref="H3:H4"/>
    <mergeCell ref="I3:I4"/>
    <mergeCell ref="C5:C6"/>
    <mergeCell ref="F5:F6"/>
    <mergeCell ref="G5:G6"/>
    <mergeCell ref="H5:H6"/>
    <mergeCell ref="I5:I6"/>
  </mergeCells>
  <conditionalFormatting sqref="G5:G8">
    <cfRule type="expression" dxfId="104" priority="2" stopIfTrue="1">
      <formula>G5&lt;94.5</formula>
    </cfRule>
  </conditionalFormatting>
  <conditionalFormatting sqref="G13:G14">
    <cfRule type="expression" dxfId="102" priority="8" stopIfTrue="1">
      <formula>IF(#REF!=500,G13&gt;84.4)</formula>
    </cfRule>
  </conditionalFormatting>
  <conditionalFormatting sqref="I3:I8">
    <cfRule type="expression" dxfId="99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84E9E929-74AF-4965-9599-7324C526B77D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4302F008-0108-4F51-8134-27AA0ECE34A0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2727B666-1193-47B1-B081-A91BCA398DFF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7" id="{E2C5B922-267E-4ACD-8736-A1785F5AE179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A85F4673-CE42-4B6B-B447-0B39C94E74A0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AD67ACDC-6D63-4E52-B674-58896BD6A384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  <x14:conditionalFormatting xmlns:xm="http://schemas.microsoft.com/office/excel/2006/main">
          <x14:cfRule type="expression" priority="6255" id="{03511ADF-0E0D-4D3B-A73D-4F13625F6D69}">
            <xm:f>IF(Summary!#REF!=90,OR(G9&gt;95.4,G9&lt;84.49))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G9:G10</xm:sqref>
        </x14:conditionalFormatting>
        <x14:conditionalFormatting xmlns:xm="http://schemas.microsoft.com/office/excel/2006/main">
          <x14:cfRule type="expression" priority="6256" id="{03511ADF-0E0D-4D3B-A73D-4F13625F6D69}">
            <xm:f>IF(Summary!$C10=90,OR(G11&gt;95.4,G11&lt;84.49))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G11:G12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872EF-0C2B-42D9-8655-811AEB40564F}">
  <sheetPr>
    <tabColor rgb="FFCCCCFF"/>
    <pageSetUpPr fitToPage="1"/>
  </sheetPr>
  <dimension ref="A1:J16"/>
  <sheetViews>
    <sheetView zoomScaleNormal="100" workbookViewId="0">
      <selection activeCell="E9" sqref="E9:E1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10" max="10" width="7.140625" customWidth="1"/>
  </cols>
  <sheetData>
    <row r="1" spans="1:10" ht="15.75" thickBot="1" x14ac:dyDescent="0.3">
      <c r="H1" s="48" t="s">
        <v>31</v>
      </c>
      <c r="I1" s="48" t="s">
        <v>33</v>
      </c>
      <c r="J1" s="48" t="s">
        <v>32</v>
      </c>
    </row>
    <row r="2" spans="1:10" ht="30.75" thickBot="1" x14ac:dyDescent="0.3">
      <c r="A2" s="183" t="s">
        <v>3</v>
      </c>
      <c r="B2" s="184"/>
      <c r="C2" s="30" t="s">
        <v>2</v>
      </c>
      <c r="D2" s="31" t="s">
        <v>1</v>
      </c>
      <c r="E2" s="32" t="s">
        <v>11</v>
      </c>
      <c r="H2" s="49">
        <v>1</v>
      </c>
      <c r="I2" s="49" t="s">
        <v>34</v>
      </c>
      <c r="J2" s="49">
        <v>66.3</v>
      </c>
    </row>
    <row r="3" spans="1:1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9">
        <f>$J2</f>
        <v>66.3</v>
      </c>
      <c r="H3" s="49">
        <v>2</v>
      </c>
      <c r="I3" s="49" t="s">
        <v>35</v>
      </c>
      <c r="J3" s="49">
        <v>70.95</v>
      </c>
    </row>
    <row r="4" spans="1:10" x14ac:dyDescent="0.25">
      <c r="A4" s="175"/>
      <c r="B4" s="133"/>
      <c r="C4" s="99"/>
      <c r="D4" s="29">
        <f t="shared" ref="D4:D16" si="0">D3+1</f>
        <v>2</v>
      </c>
      <c r="E4" s="20">
        <f t="shared" ref="E4:E16" si="1">$J3</f>
        <v>70.95</v>
      </c>
      <c r="H4" s="49">
        <v>3</v>
      </c>
      <c r="I4" s="49" t="s">
        <v>36</v>
      </c>
      <c r="J4" s="49">
        <v>71.09</v>
      </c>
    </row>
    <row r="5" spans="1:10" ht="15" customHeight="1" x14ac:dyDescent="0.25">
      <c r="A5" s="175"/>
      <c r="B5" s="133"/>
      <c r="C5" s="98" t="s">
        <v>0</v>
      </c>
      <c r="D5" s="29">
        <f t="shared" si="0"/>
        <v>3</v>
      </c>
      <c r="E5" s="20">
        <f t="shared" si="1"/>
        <v>71.09</v>
      </c>
      <c r="H5" s="49">
        <v>4</v>
      </c>
      <c r="I5" s="49" t="s">
        <v>37</v>
      </c>
      <c r="J5" s="49">
        <v>71.239999999999995</v>
      </c>
    </row>
    <row r="6" spans="1:10" x14ac:dyDescent="0.25">
      <c r="A6" s="175"/>
      <c r="B6" s="134"/>
      <c r="C6" s="95"/>
      <c r="D6" s="5">
        <f t="shared" si="0"/>
        <v>4</v>
      </c>
      <c r="E6" s="21">
        <f t="shared" si="1"/>
        <v>71.239999999999995</v>
      </c>
      <c r="H6" s="49">
        <v>5</v>
      </c>
      <c r="I6" s="49" t="s">
        <v>38</v>
      </c>
      <c r="J6" s="49">
        <v>72.510000000000005</v>
      </c>
    </row>
    <row r="7" spans="1:10" ht="15" customHeight="1" x14ac:dyDescent="0.25">
      <c r="A7" s="175"/>
      <c r="B7" s="132" t="s">
        <v>12</v>
      </c>
      <c r="C7" s="94" t="str">
        <f>Summary!$B$8</f>
        <v>0.1% DMSO - PI</v>
      </c>
      <c r="D7" s="4">
        <f t="shared" si="0"/>
        <v>5</v>
      </c>
      <c r="E7" s="22">
        <f t="shared" si="1"/>
        <v>72.510000000000005</v>
      </c>
      <c r="H7" s="49">
        <v>6</v>
      </c>
      <c r="I7" s="49" t="s">
        <v>39</v>
      </c>
      <c r="J7" s="49">
        <v>74.89</v>
      </c>
    </row>
    <row r="8" spans="1:10" x14ac:dyDescent="0.25">
      <c r="A8" s="175"/>
      <c r="B8" s="133"/>
      <c r="C8" s="95"/>
      <c r="D8" s="5">
        <f t="shared" si="0"/>
        <v>6</v>
      </c>
      <c r="E8" s="21">
        <f t="shared" si="1"/>
        <v>74.89</v>
      </c>
      <c r="H8" s="49">
        <v>7</v>
      </c>
      <c r="I8" s="49" t="s">
        <v>40</v>
      </c>
      <c r="J8" s="49">
        <v>53.45</v>
      </c>
    </row>
    <row r="9" spans="1:10" x14ac:dyDescent="0.25">
      <c r="A9" s="175"/>
      <c r="B9" s="132"/>
      <c r="C9" s="169"/>
      <c r="D9" s="4">
        <f t="shared" si="0"/>
        <v>7</v>
      </c>
      <c r="E9" s="22"/>
      <c r="H9" s="49">
        <v>8</v>
      </c>
      <c r="I9" s="49" t="s">
        <v>41</v>
      </c>
      <c r="J9" s="49">
        <v>55.65</v>
      </c>
    </row>
    <row r="10" spans="1:10" x14ac:dyDescent="0.25">
      <c r="A10" s="175"/>
      <c r="B10" s="133"/>
      <c r="C10" s="169"/>
      <c r="D10" s="5">
        <f t="shared" si="0"/>
        <v>8</v>
      </c>
      <c r="E10" s="21"/>
      <c r="H10" s="49">
        <v>9</v>
      </c>
      <c r="I10" s="49" t="s">
        <v>42</v>
      </c>
      <c r="J10" s="49">
        <v>50.06</v>
      </c>
    </row>
    <row r="11" spans="1:10" ht="15" customHeight="1" x14ac:dyDescent="0.25">
      <c r="A11" s="175"/>
      <c r="B11" s="185" t="str">
        <f>Summary!$A$10</f>
        <v>PPD</v>
      </c>
      <c r="C11" s="187">
        <f>Summary!$B$10</f>
        <v>75</v>
      </c>
      <c r="D11" s="18">
        <f t="shared" si="0"/>
        <v>9</v>
      </c>
      <c r="E11" s="23">
        <f t="shared" si="1"/>
        <v>50.06</v>
      </c>
      <c r="H11" s="49">
        <v>10</v>
      </c>
      <c r="I11" s="49" t="s">
        <v>43</v>
      </c>
      <c r="J11" s="49">
        <v>53.4</v>
      </c>
    </row>
    <row r="12" spans="1:10" ht="15.75" thickBot="1" x14ac:dyDescent="0.3">
      <c r="A12" s="176"/>
      <c r="B12" s="186"/>
      <c r="C12" s="188"/>
      <c r="D12" s="28">
        <f t="shared" si="0"/>
        <v>10</v>
      </c>
      <c r="E12" s="25">
        <f t="shared" si="1"/>
        <v>53.4</v>
      </c>
      <c r="H12" s="49">
        <v>11</v>
      </c>
      <c r="I12" s="49" t="s">
        <v>48</v>
      </c>
      <c r="J12" s="49">
        <v>56.81</v>
      </c>
    </row>
    <row r="13" spans="1:10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9">
        <f t="shared" si="1"/>
        <v>56.81</v>
      </c>
      <c r="H13" s="49">
        <v>12</v>
      </c>
      <c r="I13" s="49" t="s">
        <v>49</v>
      </c>
      <c r="J13" s="49">
        <v>58.1</v>
      </c>
    </row>
    <row r="14" spans="1:10" x14ac:dyDescent="0.25">
      <c r="A14" s="172"/>
      <c r="B14" s="167"/>
      <c r="C14" s="169"/>
      <c r="D14" s="6">
        <f t="shared" si="0"/>
        <v>12</v>
      </c>
      <c r="E14" s="24">
        <f t="shared" si="1"/>
        <v>58.1</v>
      </c>
      <c r="H14" s="49">
        <v>13</v>
      </c>
      <c r="I14" s="49" t="s">
        <v>44</v>
      </c>
      <c r="J14" s="49">
        <v>73.790000000000006</v>
      </c>
    </row>
    <row r="15" spans="1:10" ht="15" customHeight="1" x14ac:dyDescent="0.25">
      <c r="A15" s="172"/>
      <c r="B15" s="189" t="str">
        <f>Summary!$A$14</f>
        <v>BRTGA-099</v>
      </c>
      <c r="C15" s="169">
        <f>Summary!$B$14</f>
        <v>500</v>
      </c>
      <c r="D15" s="18">
        <f t="shared" si="0"/>
        <v>13</v>
      </c>
      <c r="E15" s="23">
        <f t="shared" si="1"/>
        <v>73.790000000000006</v>
      </c>
      <c r="H15" s="49">
        <v>14</v>
      </c>
      <c r="I15" s="49" t="s">
        <v>45</v>
      </c>
      <c r="J15" s="49">
        <v>75.349999999999994</v>
      </c>
    </row>
    <row r="16" spans="1:10" ht="15.75" thickBot="1" x14ac:dyDescent="0.3">
      <c r="A16" s="173"/>
      <c r="B16" s="178"/>
      <c r="C16" s="179"/>
      <c r="D16" s="28">
        <f t="shared" si="0"/>
        <v>14</v>
      </c>
      <c r="E16" s="25">
        <f t="shared" si="1"/>
        <v>75.349999999999994</v>
      </c>
      <c r="H16" s="49"/>
      <c r="I16" s="49"/>
      <c r="J16" s="49"/>
    </row>
  </sheetData>
  <mergeCells count="16">
    <mergeCell ref="A2:B2"/>
    <mergeCell ref="B3:B6"/>
    <mergeCell ref="C3:C4"/>
    <mergeCell ref="C5:C6"/>
    <mergeCell ref="C7:C8"/>
    <mergeCell ref="B7:B8"/>
    <mergeCell ref="C11:C12"/>
    <mergeCell ref="C13:C14"/>
    <mergeCell ref="C15:C16"/>
    <mergeCell ref="C9:C10"/>
    <mergeCell ref="A3:A12"/>
    <mergeCell ref="B9:B10"/>
    <mergeCell ref="B11:B12"/>
    <mergeCell ref="A13:A16"/>
    <mergeCell ref="B13:B14"/>
    <mergeCell ref="B15:B16"/>
  </mergeCells>
  <conditionalFormatting sqref="D3:E16">
    <cfRule type="expression" dxfId="96" priority="1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A6F37-3D24-4403-B5BD-DE167B5CF677}">
  <sheetPr>
    <tabColor rgb="FFCCFFCC"/>
    <pageSetUpPr fitToPage="1"/>
  </sheetPr>
  <dimension ref="A1:T148"/>
  <sheetViews>
    <sheetView zoomScaleNormal="100" workbookViewId="0">
      <selection activeCell="E9" sqref="E9:G1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6" max="6" width="9.140625" style="2"/>
    <col min="7" max="7" width="8.42578125" style="2" bestFit="1" customWidth="1"/>
    <col min="9" max="9" width="8.7109375" bestFit="1" customWidth="1"/>
    <col min="14" max="14" width="9.140625" customWidth="1"/>
    <col min="15" max="15" width="9.85546875" customWidth="1"/>
    <col min="18" max="18" width="5.7109375" bestFit="1" customWidth="1"/>
    <col min="19" max="19" width="4.28515625" bestFit="1" customWidth="1"/>
    <col min="20" max="20" width="6" bestFit="1" customWidth="1"/>
  </cols>
  <sheetData>
    <row r="1" spans="1:20" ht="32.25" thickBot="1" x14ac:dyDescent="0.55000000000000004">
      <c r="A1" s="38" t="str">
        <f>IF(COUNTIF(I3:I8,"N")&gt;0,"Run Fails - Repeat Required","")</f>
        <v/>
      </c>
      <c r="B1" s="37"/>
      <c r="C1" s="37"/>
      <c r="D1" s="37"/>
      <c r="E1" s="37"/>
      <c r="M1" s="48" t="s">
        <v>31</v>
      </c>
      <c r="N1" s="48" t="s">
        <v>33</v>
      </c>
      <c r="O1" s="48" t="s">
        <v>32</v>
      </c>
      <c r="R1" s="50"/>
      <c r="S1" s="50"/>
      <c r="T1" s="50"/>
    </row>
    <row r="2" spans="1:20" ht="30.75" thickBot="1" x14ac:dyDescent="0.3">
      <c r="A2" s="151" t="s">
        <v>3</v>
      </c>
      <c r="B2" s="152"/>
      <c r="C2" s="43" t="s">
        <v>2</v>
      </c>
      <c r="D2" s="44" t="s">
        <v>1</v>
      </c>
      <c r="E2" s="43" t="s">
        <v>4</v>
      </c>
      <c r="F2" s="44" t="s">
        <v>5</v>
      </c>
      <c r="G2" s="45" t="s">
        <v>6</v>
      </c>
      <c r="H2" s="39" t="s">
        <v>16</v>
      </c>
      <c r="I2" s="40" t="s">
        <v>18</v>
      </c>
      <c r="J2" s="33"/>
      <c r="M2" s="49">
        <v>1</v>
      </c>
      <c r="N2" s="49" t="s">
        <v>34</v>
      </c>
      <c r="O2" s="49">
        <v>99.89</v>
      </c>
      <c r="R2" s="51"/>
      <c r="S2" s="51"/>
      <c r="T2" s="51"/>
    </row>
    <row r="3" spans="1:2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1">
        <f>$O2</f>
        <v>99.89</v>
      </c>
      <c r="F3" s="155">
        <f>AVERAGE(E3:E4)</f>
        <v>99.89</v>
      </c>
      <c r="G3" s="163"/>
      <c r="H3" s="158" t="s">
        <v>17</v>
      </c>
      <c r="I3" s="160" t="str">
        <f>IF(ISERR(G5)=TRUE,"",IF(G5&gt;94.5,"Y","N"))</f>
        <v>Y</v>
      </c>
      <c r="J3" s="33"/>
      <c r="M3" s="49">
        <v>2</v>
      </c>
      <c r="N3" s="49" t="s">
        <v>35</v>
      </c>
      <c r="O3" s="49">
        <v>99.89</v>
      </c>
      <c r="R3" s="51"/>
      <c r="S3" s="51"/>
      <c r="T3" s="51"/>
    </row>
    <row r="4" spans="1:20" x14ac:dyDescent="0.25">
      <c r="A4" s="175"/>
      <c r="B4" s="133"/>
      <c r="C4" s="99"/>
      <c r="D4" s="29">
        <f t="shared" ref="D4:D16" si="0">D3+1</f>
        <v>2</v>
      </c>
      <c r="E4" s="9">
        <f t="shared" ref="E4:E16" si="1">$O3</f>
        <v>99.89</v>
      </c>
      <c r="F4" s="80"/>
      <c r="G4" s="75"/>
      <c r="H4" s="159"/>
      <c r="I4" s="156"/>
      <c r="J4" s="33"/>
      <c r="M4" s="49">
        <v>3</v>
      </c>
      <c r="N4" s="49" t="s">
        <v>36</v>
      </c>
      <c r="O4" s="49">
        <v>95.54</v>
      </c>
      <c r="P4" s="26"/>
      <c r="Q4" s="26"/>
      <c r="R4" s="51"/>
      <c r="S4" s="51"/>
      <c r="T4" s="51"/>
    </row>
    <row r="5" spans="1:20" ht="15" customHeight="1" x14ac:dyDescent="0.25">
      <c r="A5" s="175"/>
      <c r="B5" s="133"/>
      <c r="C5" s="98" t="s">
        <v>0</v>
      </c>
      <c r="D5" s="29">
        <f t="shared" si="0"/>
        <v>3</v>
      </c>
      <c r="E5" s="9">
        <f t="shared" si="1"/>
        <v>95.54</v>
      </c>
      <c r="F5" s="76">
        <f>AVERAGE(E5:E6)</f>
        <v>95.545000000000002</v>
      </c>
      <c r="G5" s="78">
        <f>ROUND(F5/$F$5*100,1)</f>
        <v>100</v>
      </c>
      <c r="H5" s="159" t="s">
        <v>19</v>
      </c>
      <c r="I5" s="161" t="str">
        <f>IF(OR(ISERR(G7)=TRUE),"",IF(COUNTIFS(G7:G8,"&gt;84.5")&lt;COUNT(G7),"N","Y"))</f>
        <v>Y</v>
      </c>
      <c r="J5" s="33"/>
      <c r="M5" s="49">
        <v>4</v>
      </c>
      <c r="N5" s="49" t="s">
        <v>37</v>
      </c>
      <c r="O5" s="49">
        <v>95.55</v>
      </c>
      <c r="P5" s="26"/>
      <c r="Q5" s="26"/>
      <c r="R5" s="51"/>
      <c r="S5" s="51"/>
      <c r="T5" s="51"/>
    </row>
    <row r="6" spans="1:20" x14ac:dyDescent="0.25">
      <c r="A6" s="175"/>
      <c r="B6" s="134"/>
      <c r="C6" s="95"/>
      <c r="D6" s="5">
        <f t="shared" si="0"/>
        <v>4</v>
      </c>
      <c r="E6" s="7">
        <f t="shared" si="1"/>
        <v>95.55</v>
      </c>
      <c r="F6" s="77"/>
      <c r="G6" s="73"/>
      <c r="H6" s="159"/>
      <c r="I6" s="162"/>
      <c r="J6" s="33"/>
      <c r="M6" s="49">
        <v>5</v>
      </c>
      <c r="N6" s="49" t="s">
        <v>38</v>
      </c>
      <c r="O6" s="49">
        <v>94.75</v>
      </c>
      <c r="P6" s="26"/>
      <c r="Q6" s="26"/>
      <c r="R6" s="51"/>
      <c r="S6" s="51"/>
      <c r="T6" s="51"/>
    </row>
    <row r="7" spans="1:20" ht="15" customHeight="1" x14ac:dyDescent="0.25">
      <c r="A7" s="175"/>
      <c r="B7" s="132" t="s">
        <v>12</v>
      </c>
      <c r="C7" s="94" t="str">
        <f>Summary!$B8</f>
        <v>0.1% DMSO - PI</v>
      </c>
      <c r="D7" s="4">
        <f t="shared" si="0"/>
        <v>5</v>
      </c>
      <c r="E7" s="8">
        <f t="shared" si="1"/>
        <v>94.75</v>
      </c>
      <c r="F7" s="69">
        <f>AVERAGE(E7:E8)</f>
        <v>95.13</v>
      </c>
      <c r="G7" s="71">
        <f>ROUND(F7/$F$5*100,1)</f>
        <v>99.6</v>
      </c>
      <c r="H7" s="159" t="s">
        <v>20</v>
      </c>
      <c r="I7" s="156" t="str" cm="1">
        <f t="array" ref="I7">IF(OR(ISERR(G9:G12)=TRUE),"",IF(COUNTIFS(G9:G12,"&gt;84.5")&lt;1,"N","Y"))</f>
        <v>Y</v>
      </c>
      <c r="J7" s="33"/>
      <c r="M7" s="49">
        <v>6</v>
      </c>
      <c r="N7" s="49" t="s">
        <v>39</v>
      </c>
      <c r="O7" s="49">
        <v>95.51</v>
      </c>
      <c r="P7" s="26"/>
      <c r="Q7" s="26"/>
      <c r="R7" s="51"/>
      <c r="S7" s="51"/>
      <c r="T7" s="51"/>
    </row>
    <row r="8" spans="1:20" ht="15.75" thickBot="1" x14ac:dyDescent="0.3">
      <c r="A8" s="175"/>
      <c r="B8" s="133"/>
      <c r="C8" s="95"/>
      <c r="D8" s="5">
        <f t="shared" si="0"/>
        <v>6</v>
      </c>
      <c r="E8" s="7">
        <f t="shared" si="1"/>
        <v>95.51</v>
      </c>
      <c r="F8" s="77"/>
      <c r="G8" s="73"/>
      <c r="H8" s="170"/>
      <c r="I8" s="157"/>
      <c r="J8" s="33"/>
      <c r="M8" s="49">
        <v>7</v>
      </c>
      <c r="N8" s="49" t="s">
        <v>40</v>
      </c>
      <c r="O8" s="49">
        <v>79.25</v>
      </c>
      <c r="P8" s="26"/>
      <c r="Q8" s="26"/>
      <c r="R8" s="51"/>
      <c r="S8" s="51"/>
      <c r="T8" s="51"/>
    </row>
    <row r="9" spans="1:20" x14ac:dyDescent="0.25">
      <c r="A9" s="175"/>
      <c r="B9" s="132"/>
      <c r="C9" s="100"/>
      <c r="D9" s="4">
        <f t="shared" si="0"/>
        <v>7</v>
      </c>
      <c r="E9" s="8"/>
      <c r="F9" s="69"/>
      <c r="G9" s="71"/>
      <c r="I9" s="33"/>
      <c r="J9" s="33"/>
      <c r="M9" s="49">
        <v>8</v>
      </c>
      <c r="N9" s="49" t="s">
        <v>41</v>
      </c>
      <c r="O9" s="49">
        <v>82.81</v>
      </c>
      <c r="P9" s="26"/>
      <c r="Q9" s="26"/>
      <c r="R9" s="51"/>
      <c r="S9" s="51"/>
      <c r="T9" s="51"/>
    </row>
    <row r="10" spans="1:20" x14ac:dyDescent="0.25">
      <c r="A10" s="175"/>
      <c r="B10" s="134"/>
      <c r="C10" s="118"/>
      <c r="D10" s="5">
        <f t="shared" si="0"/>
        <v>8</v>
      </c>
      <c r="E10" s="7"/>
      <c r="F10" s="77"/>
      <c r="G10" s="73"/>
      <c r="I10" s="33"/>
      <c r="J10" s="33"/>
      <c r="M10" s="49">
        <v>9</v>
      </c>
      <c r="N10" s="49" t="s">
        <v>42</v>
      </c>
      <c r="O10" s="49">
        <v>86.25</v>
      </c>
      <c r="P10" s="26"/>
      <c r="Q10" s="26"/>
      <c r="R10" s="51"/>
      <c r="S10" s="51"/>
      <c r="T10" s="51"/>
    </row>
    <row r="11" spans="1:20" ht="15" customHeight="1" x14ac:dyDescent="0.25">
      <c r="A11" s="175"/>
      <c r="B11" s="132" t="str">
        <f>Summary!$A10</f>
        <v>PPD</v>
      </c>
      <c r="C11" s="100">
        <f>Summary!$B10</f>
        <v>75</v>
      </c>
      <c r="D11" s="18">
        <f t="shared" si="0"/>
        <v>9</v>
      </c>
      <c r="E11" s="8">
        <f t="shared" si="1"/>
        <v>86.25</v>
      </c>
      <c r="F11" s="164">
        <f>AVERAGE(E11:E12)</f>
        <v>86.555000000000007</v>
      </c>
      <c r="G11" s="181">
        <f>ROUND(F11/$F$5*100,1)</f>
        <v>90.6</v>
      </c>
      <c r="I11" s="33"/>
      <c r="J11" s="33"/>
      <c r="M11" s="49">
        <v>10</v>
      </c>
      <c r="N11" s="49" t="s">
        <v>43</v>
      </c>
      <c r="O11" s="49">
        <v>86.86</v>
      </c>
      <c r="P11" s="26"/>
      <c r="Q11" s="26"/>
      <c r="R11" s="51"/>
      <c r="S11" s="51"/>
      <c r="T11" s="51"/>
    </row>
    <row r="12" spans="1:20" ht="15.75" thickBot="1" x14ac:dyDescent="0.3">
      <c r="A12" s="176"/>
      <c r="B12" s="149"/>
      <c r="C12" s="179"/>
      <c r="D12" s="28">
        <f t="shared" si="0"/>
        <v>10</v>
      </c>
      <c r="E12" s="12">
        <f t="shared" si="1"/>
        <v>86.86</v>
      </c>
      <c r="F12" s="165"/>
      <c r="G12" s="182"/>
      <c r="I12" s="33"/>
      <c r="J12" s="33"/>
      <c r="M12" s="49">
        <v>11</v>
      </c>
      <c r="N12" s="49" t="s">
        <v>48</v>
      </c>
      <c r="O12" s="49">
        <v>89.47</v>
      </c>
      <c r="P12" s="26"/>
      <c r="Q12" s="26"/>
      <c r="R12" s="51"/>
      <c r="S12" s="51"/>
      <c r="T12" s="51"/>
    </row>
    <row r="13" spans="1:20" ht="15" customHeight="1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1">
        <f t="shared" si="1"/>
        <v>89.47</v>
      </c>
      <c r="F13" s="155">
        <f t="shared" ref="F13" si="2">AVERAGE(E13:E14)</f>
        <v>88.805000000000007</v>
      </c>
      <c r="G13" s="180">
        <f t="shared" ref="G13" si="3">ROUND(F13/$F$5*100,1)</f>
        <v>92.9</v>
      </c>
      <c r="I13" s="33"/>
      <c r="J13" s="33"/>
      <c r="M13" s="49">
        <v>12</v>
      </c>
      <c r="N13" s="49" t="s">
        <v>49</v>
      </c>
      <c r="O13" s="49">
        <v>88.14</v>
      </c>
      <c r="P13" s="26"/>
      <c r="Q13" s="26"/>
      <c r="R13" s="51"/>
      <c r="S13" s="51"/>
      <c r="T13" s="51"/>
    </row>
    <row r="14" spans="1:20" x14ac:dyDescent="0.25">
      <c r="A14" s="172"/>
      <c r="B14" s="167"/>
      <c r="C14" s="169"/>
      <c r="D14" s="6">
        <f t="shared" si="0"/>
        <v>12</v>
      </c>
      <c r="E14" s="10">
        <f t="shared" si="1"/>
        <v>88.14</v>
      </c>
      <c r="F14" s="77"/>
      <c r="G14" s="73"/>
      <c r="I14" s="33"/>
      <c r="J14" s="33"/>
      <c r="M14" s="49">
        <v>13</v>
      </c>
      <c r="N14" s="49" t="s">
        <v>44</v>
      </c>
      <c r="O14" s="49">
        <v>95.1</v>
      </c>
      <c r="P14" s="26"/>
      <c r="Q14" s="26"/>
      <c r="R14" s="51"/>
      <c r="S14" s="51"/>
      <c r="T14" s="51"/>
    </row>
    <row r="15" spans="1:20" ht="15" customHeight="1" x14ac:dyDescent="0.25">
      <c r="A15" s="172"/>
      <c r="B15" s="177" t="str">
        <f>Summary!$A$14</f>
        <v>BRTGA-099</v>
      </c>
      <c r="C15" s="100">
        <f>Summary!$B$14</f>
        <v>500</v>
      </c>
      <c r="D15" s="4">
        <f t="shared" si="0"/>
        <v>13</v>
      </c>
      <c r="E15" s="8">
        <f t="shared" si="1"/>
        <v>95.1</v>
      </c>
      <c r="F15" s="69">
        <f t="shared" ref="F15" si="4">AVERAGE(E15:E16)</f>
        <v>95.174999999999997</v>
      </c>
      <c r="G15" s="71">
        <f t="shared" ref="G15" si="5">ROUND(F15/$F$5*100,1)</f>
        <v>99.6</v>
      </c>
      <c r="I15" s="33"/>
      <c r="J15" s="33"/>
      <c r="M15" s="49">
        <v>14</v>
      </c>
      <c r="N15" s="49" t="s">
        <v>45</v>
      </c>
      <c r="O15" s="49">
        <v>95.25</v>
      </c>
      <c r="P15" s="26"/>
      <c r="Q15" s="26"/>
      <c r="R15" s="51"/>
      <c r="S15" s="51"/>
      <c r="T15" s="51"/>
    </row>
    <row r="16" spans="1:20" ht="15" customHeight="1" thickBot="1" x14ac:dyDescent="0.3">
      <c r="A16" s="173"/>
      <c r="B16" s="178"/>
      <c r="C16" s="179"/>
      <c r="D16" s="28">
        <f t="shared" si="0"/>
        <v>14</v>
      </c>
      <c r="E16" s="12">
        <f t="shared" si="1"/>
        <v>95.25</v>
      </c>
      <c r="F16" s="119"/>
      <c r="G16" s="113"/>
      <c r="I16" s="33"/>
      <c r="J16" s="33"/>
      <c r="P16" s="26"/>
      <c r="Q16" s="26"/>
      <c r="R16" s="51"/>
      <c r="S16" s="51"/>
      <c r="T16" s="51"/>
    </row>
    <row r="17" spans="16:20" ht="15" customHeight="1" x14ac:dyDescent="0.25">
      <c r="P17" s="26"/>
      <c r="Q17" s="26"/>
      <c r="R17" s="51"/>
      <c r="S17" s="51"/>
      <c r="T17" s="51"/>
    </row>
    <row r="18" spans="16:20" ht="15" customHeight="1" x14ac:dyDescent="0.25">
      <c r="P18" s="26"/>
      <c r="Q18" s="26"/>
      <c r="R18" s="51"/>
      <c r="S18" s="51"/>
      <c r="T18" s="51"/>
    </row>
    <row r="19" spans="16:20" x14ac:dyDescent="0.25">
      <c r="P19" s="26"/>
      <c r="Q19" s="26"/>
      <c r="R19" s="51"/>
      <c r="S19" s="51"/>
    </row>
    <row r="20" spans="16:20" x14ac:dyDescent="0.25">
      <c r="P20" s="26"/>
      <c r="Q20" s="26"/>
      <c r="R20" s="51"/>
      <c r="S20" s="51"/>
    </row>
    <row r="21" spans="16:20" ht="15" customHeight="1" x14ac:dyDescent="0.25">
      <c r="P21" s="26"/>
      <c r="Q21" s="26"/>
      <c r="R21" s="51"/>
      <c r="S21" s="51"/>
    </row>
    <row r="22" spans="16:20" ht="15" customHeight="1" x14ac:dyDescent="0.25">
      <c r="P22" s="26"/>
      <c r="Q22" s="26"/>
      <c r="R22" s="51"/>
      <c r="S22" s="51"/>
    </row>
    <row r="23" spans="16:20" x14ac:dyDescent="0.25">
      <c r="P23" s="26"/>
      <c r="Q23" s="26"/>
      <c r="R23" s="51"/>
      <c r="S23" s="51"/>
    </row>
    <row r="24" spans="16:20" x14ac:dyDescent="0.25">
      <c r="P24" s="26"/>
      <c r="Q24" s="26"/>
      <c r="R24" s="51"/>
      <c r="S24" s="51"/>
    </row>
    <row r="25" spans="16:20" x14ac:dyDescent="0.25">
      <c r="P25" s="26"/>
      <c r="Q25" s="26"/>
      <c r="R25" s="51"/>
      <c r="S25" s="51"/>
    </row>
    <row r="26" spans="16:20" x14ac:dyDescent="0.25">
      <c r="P26" s="26"/>
      <c r="Q26" s="26"/>
      <c r="R26" s="51"/>
      <c r="S26" s="51"/>
    </row>
    <row r="27" spans="16:20" x14ac:dyDescent="0.25">
      <c r="P27" s="26"/>
      <c r="Q27" s="26"/>
      <c r="R27" s="51"/>
      <c r="S27" s="51"/>
    </row>
    <row r="28" spans="16:20" x14ac:dyDescent="0.25">
      <c r="P28" s="26"/>
      <c r="Q28" s="26"/>
      <c r="R28" s="51"/>
      <c r="S28" s="51"/>
    </row>
    <row r="29" spans="16:20" x14ac:dyDescent="0.25">
      <c r="P29" s="26"/>
      <c r="Q29" s="26"/>
      <c r="R29" s="51"/>
      <c r="S29" s="51"/>
    </row>
    <row r="30" spans="16:20" x14ac:dyDescent="0.25">
      <c r="P30" s="26"/>
      <c r="Q30" s="26"/>
      <c r="R30" s="51"/>
      <c r="S30" s="51"/>
    </row>
    <row r="31" spans="16:20" x14ac:dyDescent="0.25">
      <c r="P31" s="26"/>
      <c r="Q31" s="26"/>
      <c r="R31" s="51"/>
      <c r="S31" s="51"/>
    </row>
    <row r="32" spans="16:20" x14ac:dyDescent="0.25">
      <c r="P32" s="26"/>
      <c r="Q32" s="26"/>
      <c r="R32" s="51"/>
      <c r="S32" s="51"/>
    </row>
    <row r="33" spans="16:19" x14ac:dyDescent="0.25">
      <c r="P33" s="26"/>
      <c r="Q33" s="26"/>
      <c r="R33" s="51"/>
      <c r="S33" s="51"/>
    </row>
    <row r="34" spans="16:19" x14ac:dyDescent="0.25">
      <c r="P34" s="26"/>
      <c r="Q34" s="26"/>
      <c r="R34" s="51"/>
      <c r="S34" s="51"/>
    </row>
    <row r="35" spans="16:19" ht="15" customHeight="1" x14ac:dyDescent="0.25">
      <c r="P35" s="26"/>
      <c r="Q35" s="26"/>
      <c r="R35" s="51"/>
      <c r="S35" s="51"/>
    </row>
    <row r="36" spans="16:19" ht="15" customHeight="1" x14ac:dyDescent="0.25">
      <c r="P36" s="26"/>
      <c r="Q36" s="26"/>
      <c r="R36" s="51"/>
      <c r="S36" s="51"/>
    </row>
    <row r="37" spans="16:19" x14ac:dyDescent="0.25">
      <c r="P37" s="26"/>
      <c r="Q37" s="26"/>
      <c r="R37" s="51"/>
      <c r="S37" s="51"/>
    </row>
    <row r="38" spans="16:19" x14ac:dyDescent="0.25">
      <c r="Q38" s="26"/>
      <c r="R38" s="51"/>
      <c r="S38" s="51"/>
    </row>
    <row r="39" spans="16:19" x14ac:dyDescent="0.25">
      <c r="Q39" s="26"/>
      <c r="R39" s="51"/>
      <c r="S39" s="51"/>
    </row>
    <row r="40" spans="16:19" x14ac:dyDescent="0.25">
      <c r="Q40" s="26"/>
      <c r="R40" s="51"/>
      <c r="S40" s="51"/>
    </row>
    <row r="41" spans="16:19" x14ac:dyDescent="0.25">
      <c r="Q41" s="26"/>
      <c r="R41" s="51"/>
      <c r="S41" s="51"/>
    </row>
    <row r="42" spans="16:19" x14ac:dyDescent="0.25">
      <c r="R42" s="51"/>
      <c r="S42" s="51"/>
    </row>
    <row r="43" spans="16:19" x14ac:dyDescent="0.25">
      <c r="R43" s="51"/>
      <c r="S43" s="51"/>
    </row>
    <row r="44" spans="16:19" x14ac:dyDescent="0.25">
      <c r="R44" s="51"/>
      <c r="S44" s="51"/>
    </row>
    <row r="45" spans="16:19" x14ac:dyDescent="0.25">
      <c r="R45" s="51"/>
      <c r="S45" s="51"/>
    </row>
    <row r="46" spans="16:19" x14ac:dyDescent="0.25">
      <c r="R46" s="51"/>
      <c r="S46" s="51"/>
    </row>
    <row r="47" spans="16:19" x14ac:dyDescent="0.25">
      <c r="R47" s="51"/>
      <c r="S47" s="51"/>
    </row>
    <row r="48" spans="16:19" x14ac:dyDescent="0.25">
      <c r="R48" s="51"/>
      <c r="S48" s="51"/>
    </row>
    <row r="49" spans="18:19" ht="15" customHeight="1" x14ac:dyDescent="0.25">
      <c r="R49" s="51"/>
      <c r="S49" s="51"/>
    </row>
    <row r="50" spans="18:19" ht="15" customHeight="1" x14ac:dyDescent="0.25">
      <c r="R50" s="51"/>
      <c r="S50" s="51"/>
    </row>
    <row r="51" spans="18:19" x14ac:dyDescent="0.25">
      <c r="R51" s="51"/>
      <c r="S51" s="51"/>
    </row>
    <row r="52" spans="18:19" x14ac:dyDescent="0.25">
      <c r="R52" s="51"/>
      <c r="S52" s="51"/>
    </row>
    <row r="53" spans="18:19" x14ac:dyDescent="0.25">
      <c r="R53" s="51"/>
      <c r="S53" s="51"/>
    </row>
    <row r="54" spans="18:19" x14ac:dyDescent="0.25">
      <c r="R54" s="51"/>
      <c r="S54" s="51"/>
    </row>
    <row r="55" spans="18:19" x14ac:dyDescent="0.25">
      <c r="R55" s="51"/>
      <c r="S55" s="51"/>
    </row>
    <row r="56" spans="18:19" x14ac:dyDescent="0.25">
      <c r="R56" s="51"/>
      <c r="S56" s="51"/>
    </row>
    <row r="57" spans="18:19" x14ac:dyDescent="0.25">
      <c r="R57" s="51"/>
      <c r="S57" s="51"/>
    </row>
    <row r="58" spans="18:19" x14ac:dyDescent="0.25">
      <c r="R58" s="51"/>
      <c r="S58" s="51"/>
    </row>
    <row r="59" spans="18:19" x14ac:dyDescent="0.25">
      <c r="R59" s="51"/>
      <c r="S59" s="51"/>
    </row>
    <row r="60" spans="18:19" x14ac:dyDescent="0.25">
      <c r="R60" s="51"/>
      <c r="S60" s="51"/>
    </row>
    <row r="61" spans="18:19" x14ac:dyDescent="0.25">
      <c r="R61" s="51"/>
      <c r="S61" s="51"/>
    </row>
    <row r="62" spans="18:19" x14ac:dyDescent="0.25">
      <c r="R62" s="51"/>
      <c r="S62" s="51"/>
    </row>
    <row r="63" spans="18:19" ht="15" customHeight="1" x14ac:dyDescent="0.25">
      <c r="R63" s="51"/>
      <c r="S63" s="51"/>
    </row>
    <row r="64" spans="18:19" ht="15" customHeight="1" x14ac:dyDescent="0.25">
      <c r="R64" s="51"/>
      <c r="S64" s="51"/>
    </row>
    <row r="65" spans="18:19" x14ac:dyDescent="0.25">
      <c r="R65" s="51"/>
      <c r="S65" s="51"/>
    </row>
    <row r="77" spans="18:19" ht="15" customHeight="1" x14ac:dyDescent="0.25"/>
    <row r="78" spans="18:19" ht="15" customHeight="1" x14ac:dyDescent="0.25"/>
    <row r="91" ht="15" customHeight="1" x14ac:dyDescent="0.25"/>
    <row r="92" ht="15" customHeight="1" x14ac:dyDescent="0.25"/>
    <row r="105" ht="15" customHeight="1" x14ac:dyDescent="0.25"/>
    <row r="106" ht="15" customHeight="1" x14ac:dyDescent="0.25"/>
    <row r="119" ht="15" customHeight="1" x14ac:dyDescent="0.25"/>
    <row r="120" ht="15" customHeight="1" x14ac:dyDescent="0.25"/>
    <row r="133" ht="15" customHeight="1" x14ac:dyDescent="0.25"/>
    <row r="134" ht="15" customHeight="1" x14ac:dyDescent="0.25"/>
    <row r="147" ht="15" customHeight="1" x14ac:dyDescent="0.25"/>
    <row r="148" ht="15" customHeight="1" x14ac:dyDescent="0.25"/>
  </sheetData>
  <mergeCells count="36">
    <mergeCell ref="A13:A16"/>
    <mergeCell ref="B13:B14"/>
    <mergeCell ref="B15:B16"/>
    <mergeCell ref="H7:H8"/>
    <mergeCell ref="F9:F10"/>
    <mergeCell ref="G9:G10"/>
    <mergeCell ref="C15:C16"/>
    <mergeCell ref="F13:F14"/>
    <mergeCell ref="G13:G14"/>
    <mergeCell ref="F15:F16"/>
    <mergeCell ref="G15:G16"/>
    <mergeCell ref="C13:C14"/>
    <mergeCell ref="I7:I8"/>
    <mergeCell ref="C11:C12"/>
    <mergeCell ref="F11:F12"/>
    <mergeCell ref="G11:G12"/>
    <mergeCell ref="C7:C8"/>
    <mergeCell ref="F7:F8"/>
    <mergeCell ref="G7:G8"/>
    <mergeCell ref="A2:B2"/>
    <mergeCell ref="B3:B6"/>
    <mergeCell ref="C3:C4"/>
    <mergeCell ref="F3:F4"/>
    <mergeCell ref="G3:G4"/>
    <mergeCell ref="A3:A12"/>
    <mergeCell ref="B7:B8"/>
    <mergeCell ref="B9:B10"/>
    <mergeCell ref="B11:B12"/>
    <mergeCell ref="C9:C10"/>
    <mergeCell ref="H3:H4"/>
    <mergeCell ref="I3:I4"/>
    <mergeCell ref="C5:C6"/>
    <mergeCell ref="F5:F6"/>
    <mergeCell ref="G5:G6"/>
    <mergeCell ref="H5:H6"/>
    <mergeCell ref="I5:I6"/>
  </mergeCells>
  <conditionalFormatting sqref="G5:G8">
    <cfRule type="expression" dxfId="92" priority="2" stopIfTrue="1">
      <formula>G5&lt;94.5</formula>
    </cfRule>
  </conditionalFormatting>
  <conditionalFormatting sqref="G13:G14">
    <cfRule type="expression" dxfId="90" priority="8" stopIfTrue="1">
      <formula>IF(#REF!=500,G13&gt;84.4)</formula>
    </cfRule>
  </conditionalFormatting>
  <conditionalFormatting sqref="I3:I8">
    <cfRule type="expression" dxfId="87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622048E8-3666-4839-8DA7-A263B010AC0B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FA945CDB-9B27-4A69-9FE5-EF8D43CC0556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8B5F2C7D-FF9B-4314-9DDF-0D80B8C87FB9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7" id="{C52B47AC-6615-4A78-9967-CCAAB40F944F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4401D536-B39D-40D4-A38D-DD0A90F81BFF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A8A4B7D3-609D-4969-9016-8083B1415144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  <x14:conditionalFormatting xmlns:xm="http://schemas.microsoft.com/office/excel/2006/main">
          <x14:cfRule type="expression" priority="6259" id="{CE587FCA-6D08-4215-9FAF-13A336A717BD}">
            <xm:f>IF(Summary!#REF!=90,OR(G9&gt;95.4,G9&lt;84.49))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G9:G10</xm:sqref>
        </x14:conditionalFormatting>
        <x14:conditionalFormatting xmlns:xm="http://schemas.microsoft.com/office/excel/2006/main">
          <x14:cfRule type="expression" priority="6260" id="{CE587FCA-6D08-4215-9FAF-13A336A717BD}">
            <xm:f>IF(Summary!$C10=90,OR(G11&gt;95.4,G11&lt;84.49))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G11:G12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E2492-F03A-4CE5-8429-CF9D5FC65704}">
  <sheetPr>
    <tabColor rgb="FFCCFFCC"/>
    <pageSetUpPr fitToPage="1"/>
  </sheetPr>
  <dimension ref="A1:J16"/>
  <sheetViews>
    <sheetView zoomScaleNormal="100" workbookViewId="0">
      <selection activeCell="F23" sqref="F23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10" max="10" width="7.140625" customWidth="1"/>
  </cols>
  <sheetData>
    <row r="1" spans="1:10" ht="15.75" thickBot="1" x14ac:dyDescent="0.3">
      <c r="H1" s="48" t="s">
        <v>31</v>
      </c>
      <c r="I1" s="48" t="s">
        <v>33</v>
      </c>
      <c r="J1" s="48" t="s">
        <v>32</v>
      </c>
    </row>
    <row r="2" spans="1:10" ht="30.75" thickBot="1" x14ac:dyDescent="0.3">
      <c r="A2" s="183" t="s">
        <v>3</v>
      </c>
      <c r="B2" s="184"/>
      <c r="C2" s="30" t="s">
        <v>2</v>
      </c>
      <c r="D2" s="31" t="s">
        <v>1</v>
      </c>
      <c r="E2" s="32" t="s">
        <v>11</v>
      </c>
      <c r="H2" s="49">
        <v>1</v>
      </c>
      <c r="I2" s="49" t="s">
        <v>34</v>
      </c>
      <c r="J2" s="49">
        <v>68.17</v>
      </c>
    </row>
    <row r="3" spans="1:1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9">
        <f>$J2</f>
        <v>68.17</v>
      </c>
      <c r="H3" s="49">
        <v>2</v>
      </c>
      <c r="I3" s="49" t="s">
        <v>35</v>
      </c>
      <c r="J3" s="49">
        <v>67.680000000000007</v>
      </c>
    </row>
    <row r="4" spans="1:10" x14ac:dyDescent="0.25">
      <c r="A4" s="175"/>
      <c r="B4" s="133"/>
      <c r="C4" s="99"/>
      <c r="D4" s="29">
        <f t="shared" ref="D4:D16" si="0">D3+1</f>
        <v>2</v>
      </c>
      <c r="E4" s="20">
        <f t="shared" ref="E4:E16" si="1">$J3</f>
        <v>67.680000000000007</v>
      </c>
      <c r="H4" s="49">
        <v>3</v>
      </c>
      <c r="I4" s="49" t="s">
        <v>36</v>
      </c>
      <c r="J4" s="49">
        <v>72.16</v>
      </c>
    </row>
    <row r="5" spans="1:10" ht="15" customHeight="1" x14ac:dyDescent="0.25">
      <c r="A5" s="175"/>
      <c r="B5" s="133"/>
      <c r="C5" s="98" t="s">
        <v>0</v>
      </c>
      <c r="D5" s="29">
        <f t="shared" si="0"/>
        <v>3</v>
      </c>
      <c r="E5" s="20">
        <f t="shared" si="1"/>
        <v>72.16</v>
      </c>
      <c r="H5" s="49">
        <v>4</v>
      </c>
      <c r="I5" s="49" t="s">
        <v>37</v>
      </c>
      <c r="J5" s="49">
        <v>73.48</v>
      </c>
    </row>
    <row r="6" spans="1:10" x14ac:dyDescent="0.25">
      <c r="A6" s="175"/>
      <c r="B6" s="134"/>
      <c r="C6" s="95"/>
      <c r="D6" s="5">
        <f t="shared" si="0"/>
        <v>4</v>
      </c>
      <c r="E6" s="21">
        <f t="shared" si="1"/>
        <v>73.48</v>
      </c>
      <c r="H6" s="49">
        <v>5</v>
      </c>
      <c r="I6" s="49" t="s">
        <v>38</v>
      </c>
      <c r="J6" s="49">
        <v>72.3</v>
      </c>
    </row>
    <row r="7" spans="1:10" ht="15" customHeight="1" x14ac:dyDescent="0.25">
      <c r="A7" s="175"/>
      <c r="B7" s="132" t="s">
        <v>12</v>
      </c>
      <c r="C7" s="94" t="str">
        <f>Summary!$B$8</f>
        <v>0.1% DMSO - PI</v>
      </c>
      <c r="D7" s="4">
        <f t="shared" si="0"/>
        <v>5</v>
      </c>
      <c r="E7" s="22">
        <f t="shared" si="1"/>
        <v>72.3</v>
      </c>
      <c r="H7" s="49">
        <v>6</v>
      </c>
      <c r="I7" s="49" t="s">
        <v>39</v>
      </c>
      <c r="J7" s="49">
        <v>74.36</v>
      </c>
    </row>
    <row r="8" spans="1:10" x14ac:dyDescent="0.25">
      <c r="A8" s="175"/>
      <c r="B8" s="133"/>
      <c r="C8" s="95"/>
      <c r="D8" s="5">
        <f t="shared" si="0"/>
        <v>6</v>
      </c>
      <c r="E8" s="21">
        <f t="shared" si="1"/>
        <v>74.36</v>
      </c>
      <c r="H8" s="49">
        <v>7</v>
      </c>
      <c r="I8" s="49" t="s">
        <v>40</v>
      </c>
      <c r="J8" s="49">
        <v>54.44</v>
      </c>
    </row>
    <row r="9" spans="1:10" x14ac:dyDescent="0.25">
      <c r="A9" s="175"/>
      <c r="B9" s="132"/>
      <c r="C9" s="169"/>
      <c r="D9" s="4">
        <f t="shared" si="0"/>
        <v>7</v>
      </c>
      <c r="E9" s="22"/>
      <c r="H9" s="49">
        <v>8</v>
      </c>
      <c r="I9" s="49" t="s">
        <v>41</v>
      </c>
      <c r="J9" s="49">
        <v>56.94</v>
      </c>
    </row>
    <row r="10" spans="1:10" x14ac:dyDescent="0.25">
      <c r="A10" s="175"/>
      <c r="B10" s="133"/>
      <c r="C10" s="169"/>
      <c r="D10" s="5">
        <f t="shared" si="0"/>
        <v>8</v>
      </c>
      <c r="E10" s="21"/>
      <c r="H10" s="49">
        <v>9</v>
      </c>
      <c r="I10" s="49" t="s">
        <v>42</v>
      </c>
      <c r="J10" s="49">
        <v>47.97</v>
      </c>
    </row>
    <row r="11" spans="1:10" ht="15" customHeight="1" x14ac:dyDescent="0.25">
      <c r="A11" s="175"/>
      <c r="B11" s="185" t="str">
        <f>Summary!$A$10</f>
        <v>PPD</v>
      </c>
      <c r="C11" s="187">
        <f>Summary!$B$10</f>
        <v>75</v>
      </c>
      <c r="D11" s="18">
        <f t="shared" si="0"/>
        <v>9</v>
      </c>
      <c r="E11" s="23">
        <f t="shared" si="1"/>
        <v>47.97</v>
      </c>
      <c r="H11" s="49">
        <v>10</v>
      </c>
      <c r="I11" s="49" t="s">
        <v>43</v>
      </c>
      <c r="J11" s="49">
        <v>46.65</v>
      </c>
    </row>
    <row r="12" spans="1:10" ht="15.75" thickBot="1" x14ac:dyDescent="0.3">
      <c r="A12" s="176"/>
      <c r="B12" s="186"/>
      <c r="C12" s="188"/>
      <c r="D12" s="28">
        <f t="shared" si="0"/>
        <v>10</v>
      </c>
      <c r="E12" s="25">
        <f t="shared" si="1"/>
        <v>46.65</v>
      </c>
      <c r="H12" s="49">
        <v>11</v>
      </c>
      <c r="I12" s="49" t="s">
        <v>48</v>
      </c>
      <c r="J12" s="49">
        <v>64.14</v>
      </c>
    </row>
    <row r="13" spans="1:10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9">
        <f t="shared" si="1"/>
        <v>64.14</v>
      </c>
      <c r="H13" s="49">
        <v>12</v>
      </c>
      <c r="I13" s="49" t="s">
        <v>49</v>
      </c>
      <c r="J13" s="49">
        <v>63.09</v>
      </c>
    </row>
    <row r="14" spans="1:10" x14ac:dyDescent="0.25">
      <c r="A14" s="172"/>
      <c r="B14" s="167"/>
      <c r="C14" s="169"/>
      <c r="D14" s="6">
        <f t="shared" si="0"/>
        <v>12</v>
      </c>
      <c r="E14" s="24">
        <f t="shared" si="1"/>
        <v>63.09</v>
      </c>
      <c r="H14" s="49">
        <v>13</v>
      </c>
      <c r="I14" s="49" t="s">
        <v>44</v>
      </c>
      <c r="J14" s="49">
        <v>71.989999999999995</v>
      </c>
    </row>
    <row r="15" spans="1:10" ht="15" customHeight="1" x14ac:dyDescent="0.25">
      <c r="A15" s="172"/>
      <c r="B15" s="189" t="str">
        <f>Summary!$A$14</f>
        <v>BRTGA-099</v>
      </c>
      <c r="C15" s="169">
        <f>Summary!$B$14</f>
        <v>500</v>
      </c>
      <c r="D15" s="18">
        <f t="shared" si="0"/>
        <v>13</v>
      </c>
      <c r="E15" s="23">
        <f t="shared" si="1"/>
        <v>71.989999999999995</v>
      </c>
      <c r="H15" s="49">
        <v>14</v>
      </c>
      <c r="I15" s="49" t="s">
        <v>45</v>
      </c>
      <c r="J15" s="49">
        <v>71.66</v>
      </c>
    </row>
    <row r="16" spans="1:10" ht="15.75" thickBot="1" x14ac:dyDescent="0.3">
      <c r="A16" s="173"/>
      <c r="B16" s="178"/>
      <c r="C16" s="179"/>
      <c r="D16" s="28">
        <f t="shared" si="0"/>
        <v>14</v>
      </c>
      <c r="E16" s="25">
        <f t="shared" si="1"/>
        <v>71.66</v>
      </c>
      <c r="H16" s="49"/>
      <c r="I16" s="49"/>
      <c r="J16" s="49"/>
    </row>
  </sheetData>
  <mergeCells count="16">
    <mergeCell ref="A2:B2"/>
    <mergeCell ref="B3:B6"/>
    <mergeCell ref="C3:C4"/>
    <mergeCell ref="C5:C6"/>
    <mergeCell ref="C7:C8"/>
    <mergeCell ref="B7:B8"/>
    <mergeCell ref="C11:C12"/>
    <mergeCell ref="C13:C14"/>
    <mergeCell ref="C15:C16"/>
    <mergeCell ref="C9:C10"/>
    <mergeCell ref="A3:A12"/>
    <mergeCell ref="B9:B10"/>
    <mergeCell ref="B11:B12"/>
    <mergeCell ref="A13:A16"/>
    <mergeCell ref="B13:B14"/>
    <mergeCell ref="B15:B16"/>
  </mergeCells>
  <conditionalFormatting sqref="D3:E16">
    <cfRule type="expression" dxfId="84" priority="1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4F90C-5BCC-4DA2-AF7C-A6BAFE18694C}">
  <sheetPr>
    <tabColor rgb="FFFFCCFF"/>
    <pageSetUpPr fitToPage="1"/>
  </sheetPr>
  <dimension ref="A1:T148"/>
  <sheetViews>
    <sheetView zoomScaleNormal="100" workbookViewId="0">
      <selection activeCell="E9" sqref="E9:G10"/>
    </sheetView>
  </sheetViews>
  <sheetFormatPr defaultRowHeight="15" x14ac:dyDescent="0.25"/>
  <cols>
    <col min="2" max="2" width="11.5703125" style="1" customWidth="1"/>
    <col min="3" max="3" width="19.7109375" style="1" bestFit="1" customWidth="1"/>
    <col min="4" max="4" width="8.28515625" style="1" bestFit="1" customWidth="1"/>
    <col min="6" max="6" width="9.140625" style="2"/>
    <col min="7" max="7" width="8.42578125" style="2" bestFit="1" customWidth="1"/>
    <col min="9" max="9" width="8.7109375" bestFit="1" customWidth="1"/>
    <col min="14" max="14" width="9.140625" customWidth="1"/>
    <col min="15" max="15" width="9.85546875" customWidth="1"/>
    <col min="18" max="18" width="5.7109375" bestFit="1" customWidth="1"/>
    <col min="19" max="19" width="4.28515625" bestFit="1" customWidth="1"/>
    <col min="20" max="20" width="6" bestFit="1" customWidth="1"/>
  </cols>
  <sheetData>
    <row r="1" spans="1:20" ht="32.25" thickBot="1" x14ac:dyDescent="0.55000000000000004">
      <c r="A1" s="38" t="str">
        <f>IF(COUNTIF(I3:I8,"N")&gt;0,"Run Fails - Repeat Required","")</f>
        <v/>
      </c>
      <c r="B1" s="37"/>
      <c r="C1" s="37"/>
      <c r="D1" s="37"/>
      <c r="E1" s="37"/>
      <c r="M1" s="48" t="s">
        <v>31</v>
      </c>
      <c r="N1" s="48" t="s">
        <v>33</v>
      </c>
      <c r="O1" s="48" t="s">
        <v>32</v>
      </c>
      <c r="R1" s="50"/>
      <c r="S1" s="50"/>
      <c r="T1" s="50"/>
    </row>
    <row r="2" spans="1:20" ht="30.75" thickBot="1" x14ac:dyDescent="0.3">
      <c r="A2" s="151" t="s">
        <v>3</v>
      </c>
      <c r="B2" s="152"/>
      <c r="C2" s="43" t="s">
        <v>2</v>
      </c>
      <c r="D2" s="44" t="s">
        <v>1</v>
      </c>
      <c r="E2" s="43" t="s">
        <v>4</v>
      </c>
      <c r="F2" s="44" t="s">
        <v>5</v>
      </c>
      <c r="G2" s="45" t="s">
        <v>6</v>
      </c>
      <c r="H2" s="39" t="s">
        <v>16</v>
      </c>
      <c r="I2" s="40" t="s">
        <v>18</v>
      </c>
      <c r="J2" s="33"/>
      <c r="M2" s="49">
        <v>1</v>
      </c>
      <c r="N2" s="49" t="s">
        <v>34</v>
      </c>
      <c r="O2" s="49">
        <v>99.98</v>
      </c>
      <c r="R2" s="51"/>
      <c r="S2" s="51"/>
      <c r="T2" s="51"/>
    </row>
    <row r="3" spans="1:20" ht="15" customHeight="1" x14ac:dyDescent="0.25">
      <c r="A3" s="174" t="s">
        <v>13</v>
      </c>
      <c r="B3" s="153" t="s">
        <v>15</v>
      </c>
      <c r="C3" s="154" t="s">
        <v>25</v>
      </c>
      <c r="D3" s="27">
        <v>1</v>
      </c>
      <c r="E3" s="11">
        <f>$O2</f>
        <v>99.98</v>
      </c>
      <c r="F3" s="155">
        <f>AVERAGE(E3:E4)</f>
        <v>99.925000000000011</v>
      </c>
      <c r="G3" s="163"/>
      <c r="H3" s="158" t="s">
        <v>17</v>
      </c>
      <c r="I3" s="160" t="str">
        <f>IF(ISERR(G5)=TRUE,"",IF(G5&gt;94.5,"Y","N"))</f>
        <v>Y</v>
      </c>
      <c r="J3" s="33"/>
      <c r="M3" s="49">
        <v>2</v>
      </c>
      <c r="N3" s="49" t="s">
        <v>35</v>
      </c>
      <c r="O3" s="49">
        <v>99.87</v>
      </c>
      <c r="R3" s="51"/>
      <c r="S3" s="51"/>
      <c r="T3" s="51"/>
    </row>
    <row r="4" spans="1:20" x14ac:dyDescent="0.25">
      <c r="A4" s="175"/>
      <c r="B4" s="133"/>
      <c r="C4" s="99"/>
      <c r="D4" s="29">
        <f t="shared" ref="D4:D16" si="0">D3+1</f>
        <v>2</v>
      </c>
      <c r="E4" s="9">
        <f t="shared" ref="E4:E16" si="1">$O3</f>
        <v>99.87</v>
      </c>
      <c r="F4" s="80"/>
      <c r="G4" s="75"/>
      <c r="H4" s="159"/>
      <c r="I4" s="156"/>
      <c r="J4" s="33"/>
      <c r="M4" s="49">
        <v>3</v>
      </c>
      <c r="N4" s="49" t="s">
        <v>36</v>
      </c>
      <c r="O4" s="49">
        <v>94.8</v>
      </c>
      <c r="P4" s="26"/>
      <c r="Q4" s="26"/>
      <c r="R4" s="51"/>
      <c r="S4" s="51"/>
      <c r="T4" s="51"/>
    </row>
    <row r="5" spans="1:20" ht="15" customHeight="1" x14ac:dyDescent="0.25">
      <c r="A5" s="175"/>
      <c r="B5" s="133"/>
      <c r="C5" s="98" t="s">
        <v>0</v>
      </c>
      <c r="D5" s="29">
        <f t="shared" si="0"/>
        <v>3</v>
      </c>
      <c r="E5" s="9">
        <f t="shared" si="1"/>
        <v>94.8</v>
      </c>
      <c r="F5" s="76">
        <f>AVERAGE(E5:E6)</f>
        <v>94.865000000000009</v>
      </c>
      <c r="G5" s="78">
        <f>ROUND(F5/$F$5*100,1)</f>
        <v>100</v>
      </c>
      <c r="H5" s="159" t="s">
        <v>19</v>
      </c>
      <c r="I5" s="161" t="str">
        <f>IF(OR(ISERR(G7)=TRUE),"",IF(COUNTIFS(G7:G8,"&gt;84.5")&lt;COUNT(G7),"N","Y"))</f>
        <v>Y</v>
      </c>
      <c r="J5" s="33"/>
      <c r="M5" s="49">
        <v>4</v>
      </c>
      <c r="N5" s="49" t="s">
        <v>37</v>
      </c>
      <c r="O5" s="49">
        <v>94.93</v>
      </c>
      <c r="P5" s="26"/>
      <c r="Q5" s="26"/>
      <c r="R5" s="51"/>
      <c r="S5" s="51"/>
      <c r="T5" s="51"/>
    </row>
    <row r="6" spans="1:20" x14ac:dyDescent="0.25">
      <c r="A6" s="175"/>
      <c r="B6" s="134"/>
      <c r="C6" s="95"/>
      <c r="D6" s="5">
        <f t="shared" si="0"/>
        <v>4</v>
      </c>
      <c r="E6" s="7">
        <f t="shared" si="1"/>
        <v>94.93</v>
      </c>
      <c r="F6" s="77"/>
      <c r="G6" s="73"/>
      <c r="H6" s="159"/>
      <c r="I6" s="162"/>
      <c r="J6" s="33"/>
      <c r="M6" s="49">
        <v>5</v>
      </c>
      <c r="N6" s="49" t="s">
        <v>38</v>
      </c>
      <c r="O6" s="49">
        <v>94.58</v>
      </c>
      <c r="P6" s="26"/>
      <c r="Q6" s="26"/>
      <c r="R6" s="51"/>
      <c r="S6" s="51"/>
      <c r="T6" s="51"/>
    </row>
    <row r="7" spans="1:20" ht="15" customHeight="1" x14ac:dyDescent="0.25">
      <c r="A7" s="175"/>
      <c r="B7" s="132" t="s">
        <v>12</v>
      </c>
      <c r="C7" s="94" t="str">
        <f>Summary!$B8</f>
        <v>0.1% DMSO - PI</v>
      </c>
      <c r="D7" s="4">
        <f t="shared" si="0"/>
        <v>5</v>
      </c>
      <c r="E7" s="8">
        <f t="shared" si="1"/>
        <v>94.58</v>
      </c>
      <c r="F7" s="69">
        <f>AVERAGE(E7:E8)</f>
        <v>94.884999999999991</v>
      </c>
      <c r="G7" s="71">
        <f>ROUND(F7/$F$5*100,1)</f>
        <v>100</v>
      </c>
      <c r="H7" s="159" t="s">
        <v>20</v>
      </c>
      <c r="I7" s="156" t="str" cm="1">
        <f t="array" ref="I7">IF(OR(ISERR(G9:G12)=TRUE),"",IF(COUNTIFS(G9:G12,"&gt;84.5")&lt;1,"N","Y"))</f>
        <v>Y</v>
      </c>
      <c r="J7" s="33"/>
      <c r="M7" s="49">
        <v>6</v>
      </c>
      <c r="N7" s="49" t="s">
        <v>39</v>
      </c>
      <c r="O7" s="49">
        <v>95.19</v>
      </c>
      <c r="P7" s="26"/>
      <c r="Q7" s="26"/>
      <c r="R7" s="51"/>
      <c r="S7" s="51"/>
      <c r="T7" s="51"/>
    </row>
    <row r="8" spans="1:20" ht="15.75" thickBot="1" x14ac:dyDescent="0.3">
      <c r="A8" s="175"/>
      <c r="B8" s="133"/>
      <c r="C8" s="95"/>
      <c r="D8" s="5">
        <f t="shared" si="0"/>
        <v>6</v>
      </c>
      <c r="E8" s="7">
        <f t="shared" si="1"/>
        <v>95.19</v>
      </c>
      <c r="F8" s="77"/>
      <c r="G8" s="73"/>
      <c r="H8" s="170"/>
      <c r="I8" s="157"/>
      <c r="J8" s="33"/>
      <c r="M8" s="49">
        <v>7</v>
      </c>
      <c r="N8" s="49" t="s">
        <v>40</v>
      </c>
      <c r="O8" s="49">
        <v>81.08</v>
      </c>
      <c r="P8" s="26"/>
      <c r="Q8" s="26"/>
      <c r="R8" s="51"/>
      <c r="S8" s="51"/>
      <c r="T8" s="51"/>
    </row>
    <row r="9" spans="1:20" x14ac:dyDescent="0.25">
      <c r="A9" s="175"/>
      <c r="B9" s="132"/>
      <c r="C9" s="100"/>
      <c r="D9" s="4">
        <f t="shared" si="0"/>
        <v>7</v>
      </c>
      <c r="E9" s="8"/>
      <c r="F9" s="69"/>
      <c r="G9" s="71"/>
      <c r="I9" s="33"/>
      <c r="J9" s="33"/>
      <c r="M9" s="49">
        <v>8</v>
      </c>
      <c r="N9" s="49" t="s">
        <v>41</v>
      </c>
      <c r="O9" s="49">
        <v>80.790000000000006</v>
      </c>
      <c r="P9" s="26"/>
      <c r="Q9" s="26"/>
      <c r="R9" s="51"/>
      <c r="S9" s="51"/>
      <c r="T9" s="51"/>
    </row>
    <row r="10" spans="1:20" x14ac:dyDescent="0.25">
      <c r="A10" s="175"/>
      <c r="B10" s="134"/>
      <c r="C10" s="118"/>
      <c r="D10" s="5">
        <f t="shared" si="0"/>
        <v>8</v>
      </c>
      <c r="E10" s="7"/>
      <c r="F10" s="77"/>
      <c r="G10" s="73"/>
      <c r="I10" s="33"/>
      <c r="J10" s="33"/>
      <c r="M10" s="49">
        <v>9</v>
      </c>
      <c r="N10" s="49" t="s">
        <v>42</v>
      </c>
      <c r="O10" s="49">
        <v>86</v>
      </c>
      <c r="P10" s="26"/>
      <c r="Q10" s="26"/>
      <c r="R10" s="51"/>
      <c r="S10" s="51"/>
      <c r="T10" s="51"/>
    </row>
    <row r="11" spans="1:20" ht="15" customHeight="1" x14ac:dyDescent="0.25">
      <c r="A11" s="175"/>
      <c r="B11" s="132" t="str">
        <f>Summary!$A10</f>
        <v>PPD</v>
      </c>
      <c r="C11" s="100">
        <f>Summary!$B10</f>
        <v>75</v>
      </c>
      <c r="D11" s="18">
        <f t="shared" si="0"/>
        <v>9</v>
      </c>
      <c r="E11" s="8">
        <f t="shared" si="1"/>
        <v>86</v>
      </c>
      <c r="F11" s="164">
        <f>AVERAGE(E11:E12)</f>
        <v>85.204999999999998</v>
      </c>
      <c r="G11" s="181">
        <f>ROUND(F11/$F$5*100,1)</f>
        <v>89.8</v>
      </c>
      <c r="I11" s="33"/>
      <c r="J11" s="33"/>
      <c r="M11" s="49">
        <v>10</v>
      </c>
      <c r="N11" s="49" t="s">
        <v>43</v>
      </c>
      <c r="O11" s="49">
        <v>84.41</v>
      </c>
      <c r="P11" s="26"/>
      <c r="Q11" s="26"/>
      <c r="R11" s="51"/>
      <c r="S11" s="51"/>
      <c r="T11" s="51"/>
    </row>
    <row r="12" spans="1:20" ht="15.75" thickBot="1" x14ac:dyDescent="0.3">
      <c r="A12" s="176"/>
      <c r="B12" s="149"/>
      <c r="C12" s="179"/>
      <c r="D12" s="28">
        <f t="shared" si="0"/>
        <v>10</v>
      </c>
      <c r="E12" s="12">
        <f t="shared" si="1"/>
        <v>84.41</v>
      </c>
      <c r="F12" s="165"/>
      <c r="G12" s="182"/>
      <c r="I12" s="33"/>
      <c r="J12" s="33"/>
      <c r="M12" s="49">
        <v>11</v>
      </c>
      <c r="N12" s="49" t="s">
        <v>48</v>
      </c>
      <c r="O12" s="49">
        <v>90.48</v>
      </c>
      <c r="P12" s="26"/>
      <c r="Q12" s="26"/>
      <c r="R12" s="51"/>
      <c r="S12" s="51"/>
      <c r="T12" s="51"/>
    </row>
    <row r="13" spans="1:20" ht="15" customHeight="1" x14ac:dyDescent="0.25">
      <c r="A13" s="171" t="s">
        <v>52</v>
      </c>
      <c r="B13" s="166" t="str">
        <f>Summary!$A$12</f>
        <v>BRTGA-021</v>
      </c>
      <c r="C13" s="168">
        <f>Summary!$B$12</f>
        <v>500</v>
      </c>
      <c r="D13" s="27">
        <f t="shared" si="0"/>
        <v>11</v>
      </c>
      <c r="E13" s="11">
        <f t="shared" si="1"/>
        <v>90.48</v>
      </c>
      <c r="F13" s="155">
        <f t="shared" ref="F13" si="2">AVERAGE(E13:E14)</f>
        <v>90.675000000000011</v>
      </c>
      <c r="G13" s="180">
        <f t="shared" ref="G13" si="3">ROUND(F13/$F$5*100,1)</f>
        <v>95.6</v>
      </c>
      <c r="I13" s="33"/>
      <c r="J13" s="33"/>
      <c r="M13" s="49">
        <v>12</v>
      </c>
      <c r="N13" s="49" t="s">
        <v>49</v>
      </c>
      <c r="O13" s="49">
        <v>90.87</v>
      </c>
      <c r="P13" s="26"/>
      <c r="Q13" s="26"/>
      <c r="R13" s="51"/>
      <c r="S13" s="51"/>
      <c r="T13" s="51"/>
    </row>
    <row r="14" spans="1:20" x14ac:dyDescent="0.25">
      <c r="A14" s="172"/>
      <c r="B14" s="167"/>
      <c r="C14" s="169"/>
      <c r="D14" s="6">
        <f t="shared" si="0"/>
        <v>12</v>
      </c>
      <c r="E14" s="10">
        <f t="shared" si="1"/>
        <v>90.87</v>
      </c>
      <c r="F14" s="77"/>
      <c r="G14" s="73"/>
      <c r="I14" s="33"/>
      <c r="J14" s="33"/>
      <c r="M14" s="49">
        <v>13</v>
      </c>
      <c r="N14" s="49" t="s">
        <v>44</v>
      </c>
      <c r="O14" s="49">
        <v>95.1</v>
      </c>
      <c r="P14" s="26"/>
      <c r="Q14" s="26"/>
      <c r="R14" s="51"/>
      <c r="S14" s="51"/>
      <c r="T14" s="51"/>
    </row>
    <row r="15" spans="1:20" ht="15" customHeight="1" x14ac:dyDescent="0.25">
      <c r="A15" s="172"/>
      <c r="B15" s="177" t="str">
        <f>Summary!$A$14</f>
        <v>BRTGA-099</v>
      </c>
      <c r="C15" s="100">
        <f>Summary!$B$14</f>
        <v>500</v>
      </c>
      <c r="D15" s="4">
        <f t="shared" si="0"/>
        <v>13</v>
      </c>
      <c r="E15" s="8">
        <f t="shared" si="1"/>
        <v>95.1</v>
      </c>
      <c r="F15" s="69">
        <f t="shared" ref="F15" si="4">AVERAGE(E15:E16)</f>
        <v>95.504999999999995</v>
      </c>
      <c r="G15" s="71">
        <f t="shared" ref="G15" si="5">ROUND(F15/$F$5*100,1)</f>
        <v>100.7</v>
      </c>
      <c r="I15" s="33"/>
      <c r="J15" s="33"/>
      <c r="M15" s="49">
        <v>14</v>
      </c>
      <c r="N15" s="49" t="s">
        <v>45</v>
      </c>
      <c r="O15" s="49">
        <v>95.91</v>
      </c>
      <c r="P15" s="26"/>
      <c r="Q15" s="26"/>
      <c r="R15" s="51"/>
      <c r="S15" s="51"/>
      <c r="T15" s="51"/>
    </row>
    <row r="16" spans="1:20" ht="15" customHeight="1" thickBot="1" x14ac:dyDescent="0.3">
      <c r="A16" s="173"/>
      <c r="B16" s="178"/>
      <c r="C16" s="179"/>
      <c r="D16" s="28">
        <f t="shared" si="0"/>
        <v>14</v>
      </c>
      <c r="E16" s="12">
        <f t="shared" si="1"/>
        <v>95.91</v>
      </c>
      <c r="F16" s="119"/>
      <c r="G16" s="113"/>
      <c r="I16" s="33"/>
      <c r="J16" s="33"/>
      <c r="P16" s="26"/>
      <c r="Q16" s="26"/>
      <c r="R16" s="51"/>
      <c r="S16" s="51"/>
      <c r="T16" s="51"/>
    </row>
    <row r="17" spans="16:20" ht="15" customHeight="1" x14ac:dyDescent="0.25">
      <c r="P17" s="26"/>
      <c r="Q17" s="26"/>
      <c r="R17" s="51"/>
      <c r="S17" s="51"/>
      <c r="T17" s="51"/>
    </row>
    <row r="18" spans="16:20" ht="15" customHeight="1" x14ac:dyDescent="0.25">
      <c r="P18" s="26"/>
      <c r="Q18" s="26"/>
      <c r="R18" s="51"/>
      <c r="S18" s="51"/>
      <c r="T18" s="51"/>
    </row>
    <row r="19" spans="16:20" x14ac:dyDescent="0.25">
      <c r="P19" s="26"/>
      <c r="Q19" s="26"/>
      <c r="R19" s="51"/>
      <c r="S19" s="51"/>
    </row>
    <row r="20" spans="16:20" x14ac:dyDescent="0.25">
      <c r="P20" s="26"/>
      <c r="Q20" s="26"/>
      <c r="R20" s="51"/>
      <c r="S20" s="51"/>
    </row>
    <row r="21" spans="16:20" ht="15" customHeight="1" x14ac:dyDescent="0.25">
      <c r="P21" s="26"/>
      <c r="Q21" s="26"/>
      <c r="R21" s="51"/>
      <c r="S21" s="51"/>
    </row>
    <row r="22" spans="16:20" ht="15" customHeight="1" x14ac:dyDescent="0.25">
      <c r="P22" s="26"/>
      <c r="Q22" s="26"/>
      <c r="R22" s="51"/>
      <c r="S22" s="51"/>
    </row>
    <row r="23" spans="16:20" x14ac:dyDescent="0.25">
      <c r="P23" s="26"/>
      <c r="Q23" s="26"/>
      <c r="R23" s="51"/>
      <c r="S23" s="51"/>
    </row>
    <row r="24" spans="16:20" x14ac:dyDescent="0.25">
      <c r="P24" s="26"/>
      <c r="Q24" s="26"/>
      <c r="R24" s="51"/>
      <c r="S24" s="51"/>
    </row>
    <row r="25" spans="16:20" x14ac:dyDescent="0.25">
      <c r="P25" s="26"/>
      <c r="Q25" s="26"/>
      <c r="R25" s="51"/>
      <c r="S25" s="51"/>
    </row>
    <row r="26" spans="16:20" x14ac:dyDescent="0.25">
      <c r="P26" s="26"/>
      <c r="Q26" s="26"/>
      <c r="R26" s="51"/>
      <c r="S26" s="51"/>
    </row>
    <row r="27" spans="16:20" x14ac:dyDescent="0.25">
      <c r="P27" s="26"/>
      <c r="Q27" s="26"/>
      <c r="R27" s="51"/>
      <c r="S27" s="51"/>
    </row>
    <row r="28" spans="16:20" x14ac:dyDescent="0.25">
      <c r="P28" s="26"/>
      <c r="Q28" s="26"/>
      <c r="R28" s="51"/>
      <c r="S28" s="51"/>
    </row>
    <row r="29" spans="16:20" x14ac:dyDescent="0.25">
      <c r="P29" s="26"/>
      <c r="Q29" s="26"/>
      <c r="R29" s="51"/>
      <c r="S29" s="51"/>
    </row>
    <row r="30" spans="16:20" x14ac:dyDescent="0.25">
      <c r="P30" s="26"/>
      <c r="Q30" s="26"/>
      <c r="R30" s="51"/>
      <c r="S30" s="51"/>
    </row>
    <row r="31" spans="16:20" x14ac:dyDescent="0.25">
      <c r="P31" s="26"/>
      <c r="Q31" s="26"/>
      <c r="R31" s="51"/>
      <c r="S31" s="51"/>
    </row>
    <row r="32" spans="16:20" x14ac:dyDescent="0.25">
      <c r="P32" s="26"/>
      <c r="Q32" s="26"/>
      <c r="R32" s="51"/>
      <c r="S32" s="51"/>
    </row>
    <row r="33" spans="16:19" x14ac:dyDescent="0.25">
      <c r="P33" s="26"/>
      <c r="Q33" s="26"/>
      <c r="R33" s="51"/>
      <c r="S33" s="51"/>
    </row>
    <row r="34" spans="16:19" x14ac:dyDescent="0.25">
      <c r="P34" s="26"/>
      <c r="Q34" s="26"/>
      <c r="R34" s="51"/>
      <c r="S34" s="51"/>
    </row>
    <row r="35" spans="16:19" ht="15" customHeight="1" x14ac:dyDescent="0.25">
      <c r="P35" s="26"/>
      <c r="Q35" s="26"/>
      <c r="R35" s="51"/>
      <c r="S35" s="51"/>
    </row>
    <row r="36" spans="16:19" ht="15" customHeight="1" x14ac:dyDescent="0.25">
      <c r="P36" s="26"/>
      <c r="Q36" s="26"/>
      <c r="R36" s="51"/>
      <c r="S36" s="51"/>
    </row>
    <row r="37" spans="16:19" x14ac:dyDescent="0.25">
      <c r="P37" s="26"/>
      <c r="Q37" s="26"/>
      <c r="R37" s="51"/>
      <c r="S37" s="51"/>
    </row>
    <row r="38" spans="16:19" x14ac:dyDescent="0.25">
      <c r="Q38" s="26"/>
      <c r="R38" s="51"/>
      <c r="S38" s="51"/>
    </row>
    <row r="39" spans="16:19" x14ac:dyDescent="0.25">
      <c r="Q39" s="26"/>
      <c r="R39" s="51"/>
      <c r="S39" s="51"/>
    </row>
    <row r="40" spans="16:19" x14ac:dyDescent="0.25">
      <c r="Q40" s="26"/>
      <c r="R40" s="51"/>
      <c r="S40" s="51"/>
    </row>
    <row r="41" spans="16:19" x14ac:dyDescent="0.25">
      <c r="Q41" s="26"/>
      <c r="R41" s="51"/>
      <c r="S41" s="51"/>
    </row>
    <row r="42" spans="16:19" x14ac:dyDescent="0.25">
      <c r="R42" s="51"/>
      <c r="S42" s="51"/>
    </row>
    <row r="43" spans="16:19" x14ac:dyDescent="0.25">
      <c r="R43" s="51"/>
      <c r="S43" s="51"/>
    </row>
    <row r="44" spans="16:19" x14ac:dyDescent="0.25">
      <c r="R44" s="51"/>
      <c r="S44" s="51"/>
    </row>
    <row r="45" spans="16:19" x14ac:dyDescent="0.25">
      <c r="R45" s="51"/>
      <c r="S45" s="51"/>
    </row>
    <row r="46" spans="16:19" x14ac:dyDescent="0.25">
      <c r="R46" s="51"/>
      <c r="S46" s="51"/>
    </row>
    <row r="47" spans="16:19" x14ac:dyDescent="0.25">
      <c r="R47" s="51"/>
      <c r="S47" s="51"/>
    </row>
    <row r="48" spans="16:19" x14ac:dyDescent="0.25">
      <c r="R48" s="51"/>
      <c r="S48" s="51"/>
    </row>
    <row r="49" spans="18:19" ht="15" customHeight="1" x14ac:dyDescent="0.25">
      <c r="R49" s="51"/>
      <c r="S49" s="51"/>
    </row>
    <row r="50" spans="18:19" ht="15" customHeight="1" x14ac:dyDescent="0.25">
      <c r="R50" s="51"/>
      <c r="S50" s="51"/>
    </row>
    <row r="51" spans="18:19" x14ac:dyDescent="0.25">
      <c r="R51" s="51"/>
      <c r="S51" s="51"/>
    </row>
    <row r="52" spans="18:19" x14ac:dyDescent="0.25">
      <c r="R52" s="51"/>
      <c r="S52" s="51"/>
    </row>
    <row r="53" spans="18:19" x14ac:dyDescent="0.25">
      <c r="R53" s="51"/>
      <c r="S53" s="51"/>
    </row>
    <row r="54" spans="18:19" x14ac:dyDescent="0.25">
      <c r="R54" s="51"/>
      <c r="S54" s="51"/>
    </row>
    <row r="55" spans="18:19" x14ac:dyDescent="0.25">
      <c r="R55" s="51"/>
      <c r="S55" s="51"/>
    </row>
    <row r="56" spans="18:19" x14ac:dyDescent="0.25">
      <c r="R56" s="51"/>
      <c r="S56" s="51"/>
    </row>
    <row r="57" spans="18:19" x14ac:dyDescent="0.25">
      <c r="R57" s="51"/>
      <c r="S57" s="51"/>
    </row>
    <row r="58" spans="18:19" x14ac:dyDescent="0.25">
      <c r="R58" s="51"/>
      <c r="S58" s="51"/>
    </row>
    <row r="59" spans="18:19" x14ac:dyDescent="0.25">
      <c r="R59" s="51"/>
      <c r="S59" s="51"/>
    </row>
    <row r="60" spans="18:19" x14ac:dyDescent="0.25">
      <c r="R60" s="51"/>
      <c r="S60" s="51"/>
    </row>
    <row r="61" spans="18:19" x14ac:dyDescent="0.25">
      <c r="R61" s="51"/>
      <c r="S61" s="51"/>
    </row>
    <row r="62" spans="18:19" x14ac:dyDescent="0.25">
      <c r="R62" s="51"/>
      <c r="S62" s="51"/>
    </row>
    <row r="63" spans="18:19" ht="15" customHeight="1" x14ac:dyDescent="0.25">
      <c r="R63" s="51"/>
      <c r="S63" s="51"/>
    </row>
    <row r="64" spans="18:19" ht="15" customHeight="1" x14ac:dyDescent="0.25">
      <c r="R64" s="51"/>
      <c r="S64" s="51"/>
    </row>
    <row r="65" spans="18:19" x14ac:dyDescent="0.25">
      <c r="R65" s="51"/>
      <c r="S65" s="51"/>
    </row>
    <row r="77" spans="18:19" ht="15" customHeight="1" x14ac:dyDescent="0.25"/>
    <row r="78" spans="18:19" ht="15" customHeight="1" x14ac:dyDescent="0.25"/>
    <row r="91" ht="15" customHeight="1" x14ac:dyDescent="0.25"/>
    <row r="92" ht="15" customHeight="1" x14ac:dyDescent="0.25"/>
    <row r="105" ht="15" customHeight="1" x14ac:dyDescent="0.25"/>
    <row r="106" ht="15" customHeight="1" x14ac:dyDescent="0.25"/>
    <row r="119" ht="15" customHeight="1" x14ac:dyDescent="0.25"/>
    <row r="120" ht="15" customHeight="1" x14ac:dyDescent="0.25"/>
    <row r="133" ht="15" customHeight="1" x14ac:dyDescent="0.25"/>
    <row r="134" ht="15" customHeight="1" x14ac:dyDescent="0.25"/>
    <row r="147" ht="15" customHeight="1" x14ac:dyDescent="0.25"/>
    <row r="148" ht="15" customHeight="1" x14ac:dyDescent="0.25"/>
  </sheetData>
  <mergeCells count="36">
    <mergeCell ref="A3:A12"/>
    <mergeCell ref="B7:B8"/>
    <mergeCell ref="B9:B10"/>
    <mergeCell ref="B11:B12"/>
    <mergeCell ref="A13:A16"/>
    <mergeCell ref="B13:B14"/>
    <mergeCell ref="B15:B16"/>
    <mergeCell ref="H7:H8"/>
    <mergeCell ref="F9:F10"/>
    <mergeCell ref="G9:G10"/>
    <mergeCell ref="C13:C14"/>
    <mergeCell ref="F11:F12"/>
    <mergeCell ref="F7:F8"/>
    <mergeCell ref="I7:I8"/>
    <mergeCell ref="C11:C12"/>
    <mergeCell ref="A2:B2"/>
    <mergeCell ref="B3:B6"/>
    <mergeCell ref="C3:C4"/>
    <mergeCell ref="F3:F4"/>
    <mergeCell ref="G3:G4"/>
    <mergeCell ref="H3:H4"/>
    <mergeCell ref="I3:I4"/>
    <mergeCell ref="C5:C6"/>
    <mergeCell ref="G7:G8"/>
    <mergeCell ref="I5:I6"/>
    <mergeCell ref="F5:F6"/>
    <mergeCell ref="G5:G6"/>
    <mergeCell ref="H5:H6"/>
    <mergeCell ref="C7:C8"/>
    <mergeCell ref="C15:C16"/>
    <mergeCell ref="F13:F14"/>
    <mergeCell ref="G13:G14"/>
    <mergeCell ref="C9:C10"/>
    <mergeCell ref="F15:F16"/>
    <mergeCell ref="G15:G16"/>
    <mergeCell ref="G11:G12"/>
  </mergeCells>
  <conditionalFormatting sqref="G5:G8">
    <cfRule type="expression" dxfId="80" priority="2" stopIfTrue="1">
      <formula>G5&lt;94.5</formula>
    </cfRule>
  </conditionalFormatting>
  <conditionalFormatting sqref="G13:G14">
    <cfRule type="expression" dxfId="78" priority="8" stopIfTrue="1">
      <formula>IF(#REF!=500,G13&gt;84.4)</formula>
    </cfRule>
  </conditionalFormatting>
  <conditionalFormatting sqref="I3:I8">
    <cfRule type="expression" dxfId="75" priority="1">
      <formula>($I3="N")</formula>
    </cfRule>
  </conditionalFormatting>
  <printOptions horizontalCentered="1"/>
  <pageMargins left="0.7" right="0.7" top="0.7" bottom="0.32" header="0.23" footer="0.17"/>
  <pageSetup scale="91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7F933F1A-3BF5-4E66-9EF6-C26ED764B3A1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CB289272-B7E5-445F-8D12-0931C9521674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D74645C9-B30C-44DF-86AE-4871C95B3D21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7" id="{07C0FF44-6819-456D-8E29-62C9D277F3AE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84BD5997-B692-400C-8FBF-58180C948F84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A1A12F9F-14C9-4326-8B15-C718B7E1C3CA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  <x14:conditionalFormatting xmlns:xm="http://schemas.microsoft.com/office/excel/2006/main">
          <x14:cfRule type="expression" priority="6263" id="{EADEB29F-A3C1-45EF-A61B-15B448DF4532}">
            <xm:f>IF(Summary!#REF!=90,OR(G9&gt;95.4,G9&lt;84.49))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G9:G10</xm:sqref>
        </x14:conditionalFormatting>
        <x14:conditionalFormatting xmlns:xm="http://schemas.microsoft.com/office/excel/2006/main">
          <x14:cfRule type="expression" priority="6264" id="{EADEB29F-A3C1-45EF-A61B-15B448DF4532}">
            <xm:f>IF(Summary!$C10=90,OR(G11&gt;95.4,G11&lt;84.49))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G11:G12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21</vt:i4>
      </vt:variant>
    </vt:vector>
  </HeadingPairs>
  <TitlesOfParts>
    <vt:vector size="43" baseType="lpstr">
      <vt:lpstr>Summary</vt:lpstr>
      <vt:lpstr>Summary (% Cells)</vt:lpstr>
      <vt:lpstr>Run 1</vt:lpstr>
      <vt:lpstr>Run 1 (% Cells)</vt:lpstr>
      <vt:lpstr>Run 2</vt:lpstr>
      <vt:lpstr>Run 2 (% Cells)</vt:lpstr>
      <vt:lpstr>Run 3</vt:lpstr>
      <vt:lpstr>Run 3 (% Cells)</vt:lpstr>
      <vt:lpstr>Run 4</vt:lpstr>
      <vt:lpstr>Run 4 (% Cells)</vt:lpstr>
      <vt:lpstr>Run 5</vt:lpstr>
      <vt:lpstr>Run 5 (% Cells)</vt:lpstr>
      <vt:lpstr>Run 6</vt:lpstr>
      <vt:lpstr>Run 6 (% Cells)</vt:lpstr>
      <vt:lpstr>Run 7</vt:lpstr>
      <vt:lpstr>Run 7 (% Cells)</vt:lpstr>
      <vt:lpstr>Run 8</vt:lpstr>
      <vt:lpstr>Run 8 (% Cells)</vt:lpstr>
      <vt:lpstr>Run 9</vt:lpstr>
      <vt:lpstr>Run 9 (% Cells)</vt:lpstr>
      <vt:lpstr>Run 10</vt:lpstr>
      <vt:lpstr>Run 10 (% Cells)</vt:lpstr>
      <vt:lpstr>'Run 1'!Print_Area</vt:lpstr>
      <vt:lpstr>'Run 1 (% Cells)'!Print_Area</vt:lpstr>
      <vt:lpstr>'Run 10'!Print_Area</vt:lpstr>
      <vt:lpstr>'Run 10 (% Cells)'!Print_Area</vt:lpstr>
      <vt:lpstr>'Run 2'!Print_Area</vt:lpstr>
      <vt:lpstr>'Run 2 (% Cells)'!Print_Area</vt:lpstr>
      <vt:lpstr>'Run 3'!Print_Area</vt:lpstr>
      <vt:lpstr>'Run 3 (% Cells)'!Print_Area</vt:lpstr>
      <vt:lpstr>'Run 4'!Print_Area</vt:lpstr>
      <vt:lpstr>'Run 4 (% Cells)'!Print_Area</vt:lpstr>
      <vt:lpstr>'Run 5'!Print_Area</vt:lpstr>
      <vt:lpstr>'Run 5 (% Cells)'!Print_Area</vt:lpstr>
      <vt:lpstr>'Run 6'!Print_Area</vt:lpstr>
      <vt:lpstr>'Run 6 (% Cells)'!Print_Area</vt:lpstr>
      <vt:lpstr>'Run 7'!Print_Area</vt:lpstr>
      <vt:lpstr>'Run 7 (% Cells)'!Print_Area</vt:lpstr>
      <vt:lpstr>'Run 8'!Print_Area</vt:lpstr>
      <vt:lpstr>'Run 8 (% Cells)'!Print_Area</vt:lpstr>
      <vt:lpstr>'Run 9'!Print_Area</vt:lpstr>
      <vt:lpstr>'Run 9 (% Cells)'!Print_Area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brtlab</dc:creator>
  <cp:lastModifiedBy>Johnson, Vic</cp:lastModifiedBy>
  <cp:lastPrinted>2025-04-17T20:19:37Z</cp:lastPrinted>
  <dcterms:created xsi:type="dcterms:W3CDTF">2016-10-07T13:51:04Z</dcterms:created>
  <dcterms:modified xsi:type="dcterms:W3CDTF">2025-11-28T19:08:22Z</dcterms:modified>
</cp:coreProperties>
</file>