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S:\Studies\BRT 2022 Studies\1-NTP Studies\NIEHSO 20221118 - GARDair\Report\Phthalate CEBS\"/>
    </mc:Choice>
  </mc:AlternateContent>
  <xr:revisionPtr revIDLastSave="0" documentId="8_{3F5FB85E-1283-4D0F-A905-BB2137BC2BEB}" xr6:coauthVersionLast="47" xr6:coauthVersionMax="47" xr10:uidLastSave="{00000000-0000-0000-0000-000000000000}"/>
  <bookViews>
    <workbookView xWindow="768" yWindow="768" windowWidth="17280" windowHeight="9960" xr2:uid="{00000000-000D-0000-FFFF-FFFF00000000}"/>
  </bookViews>
  <sheets>
    <sheet name="Summary" sheetId="2" r:id="rId1"/>
    <sheet name="Summary (% Cells)" sheetId="3" r:id="rId2"/>
    <sheet name="Run 1" sheetId="4" r:id="rId3"/>
    <sheet name="Run 1 (% Cells)" sheetId="5" r:id="rId4"/>
    <sheet name="Run 2" sheetId="42" r:id="rId5"/>
    <sheet name="Run 2 (% Cells)" sheetId="43" r:id="rId6"/>
    <sheet name="Run 3" sheetId="44" r:id="rId7"/>
    <sheet name="Run 3 (% Cells)" sheetId="45" r:id="rId8"/>
    <sheet name="Run 4" sheetId="46" r:id="rId9"/>
    <sheet name="Run 4 (% Cells)" sheetId="47" r:id="rId10"/>
    <sheet name="Run 5" sheetId="48" r:id="rId11"/>
    <sheet name="Run 5 (% Cells)" sheetId="49" r:id="rId12"/>
    <sheet name="Run 6" sheetId="56" r:id="rId13"/>
    <sheet name="Run 6 (% Cells)" sheetId="57" r:id="rId14"/>
    <sheet name="Run 7" sheetId="58" r:id="rId15"/>
    <sheet name="Run 7 (% Cells)" sheetId="59" r:id="rId16"/>
    <sheet name="Run 8" sheetId="54" r:id="rId17"/>
    <sheet name="Run 8 (% Cells)" sheetId="55" r:id="rId18"/>
    <sheet name="Run 9" sheetId="60" r:id="rId19"/>
    <sheet name="Run 9 (% Cells)" sheetId="61" r:id="rId20"/>
    <sheet name="Run 10" sheetId="62" r:id="rId21"/>
    <sheet name="Run 10 (% Cells)" sheetId="63" r:id="rId22"/>
  </sheets>
  <definedNames>
    <definedName name="_xlnm.Print_Area" localSheetId="2">'Run 1'!$A$1:$I$60</definedName>
    <definedName name="_xlnm.Print_Area" localSheetId="3">'Run 1 (% Cells)'!$A$1:$E$60</definedName>
    <definedName name="_xlnm.Print_Area" localSheetId="20">'Run 10'!$A$1:$I$40</definedName>
    <definedName name="_xlnm.Print_Area" localSheetId="21">'Run 10 (% Cells)'!$A$1:$E$40</definedName>
    <definedName name="_xlnm.Print_Area" localSheetId="4">'Run 2'!$A$1:$I$60</definedName>
    <definedName name="_xlnm.Print_Area" localSheetId="5">'Run 2 (% Cells)'!$A$1:$E$60</definedName>
    <definedName name="_xlnm.Print_Area" localSheetId="6">'Run 3'!$A$1:$I$56</definedName>
    <definedName name="_xlnm.Print_Area" localSheetId="7">'Run 3 (% Cells)'!$A$1:$E$56</definedName>
    <definedName name="_xlnm.Print_Area" localSheetId="8">'Run 4'!$A$1:$I$54</definedName>
    <definedName name="_xlnm.Print_Area" localSheetId="9">'Run 4 (% Cells)'!$A$1:$E$54</definedName>
    <definedName name="_xlnm.Print_Area" localSheetId="10">'Run 5'!$A$1:$I$18</definedName>
    <definedName name="_xlnm.Print_Area" localSheetId="11">'Run 5 (% Cells)'!$A$1:$E$20</definedName>
    <definedName name="_xlnm.Print_Area" localSheetId="12">'Run 6'!$A$1:$I$56</definedName>
    <definedName name="_xlnm.Print_Area" localSheetId="13">'Run 6 (% Cells)'!$A$1:$E$56</definedName>
    <definedName name="_xlnm.Print_Area" localSheetId="14">'Run 7'!$A$1:$I$18</definedName>
    <definedName name="_xlnm.Print_Area" localSheetId="15">'Run 7 (% Cells)'!$A$1:$E$20</definedName>
    <definedName name="_xlnm.Print_Area" localSheetId="16">'Run 8'!$A$1:$I$40</definedName>
    <definedName name="_xlnm.Print_Area" localSheetId="17">'Run 8 (% Cells)'!$A$1:$E$40</definedName>
    <definedName name="_xlnm.Print_Area" localSheetId="18">'Run 9'!$A$1:$I$16</definedName>
    <definedName name="_xlnm.Print_Area" localSheetId="19">'Run 9 (% Cells)'!$A$1:$E$18</definedName>
    <definedName name="_xlnm.Print_Area" localSheetId="0">Summary!$A$2:$U$17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3" l="1"/>
  <c r="N15" i="3"/>
  <c r="N4" i="3"/>
  <c r="N3" i="3"/>
  <c r="M16" i="3"/>
  <c r="M15" i="3"/>
  <c r="M14" i="3"/>
  <c r="M13" i="3"/>
  <c r="M12" i="3"/>
  <c r="M11" i="3"/>
  <c r="M8" i="3"/>
  <c r="M7" i="3"/>
  <c r="M6" i="3"/>
  <c r="M5" i="3"/>
  <c r="M4" i="3"/>
  <c r="M3" i="3"/>
  <c r="AK17" i="2"/>
  <c r="AK16" i="2"/>
  <c r="AK13" i="2"/>
  <c r="AK11" i="2"/>
  <c r="AK10" i="2"/>
  <c r="AK6" i="2"/>
  <c r="AH17" i="2"/>
  <c r="AH16" i="2"/>
  <c r="AI16" i="2" s="1"/>
  <c r="AH15" i="2"/>
  <c r="AH14" i="2"/>
  <c r="AI14" i="2" s="1"/>
  <c r="AH13" i="2"/>
  <c r="AH12" i="2"/>
  <c r="AI12" i="2" s="1"/>
  <c r="AJ12" i="2" s="1"/>
  <c r="AH11" i="2"/>
  <c r="AH10" i="2"/>
  <c r="AI10" i="2" s="1"/>
  <c r="AH9" i="2"/>
  <c r="AH8" i="2"/>
  <c r="AI8" i="2" s="1"/>
  <c r="AH7" i="2"/>
  <c r="AH6" i="2"/>
  <c r="AI6" i="2" s="1"/>
  <c r="AJ6" i="2" s="1"/>
  <c r="AH5" i="2"/>
  <c r="AI4" i="2"/>
  <c r="AH4" i="2"/>
  <c r="N14" i="3"/>
  <c r="N13" i="3"/>
  <c r="N12" i="3"/>
  <c r="N11" i="3"/>
  <c r="N8" i="3"/>
  <c r="N7" i="3"/>
  <c r="N6" i="3"/>
  <c r="N5" i="3"/>
  <c r="AK15" i="2"/>
  <c r="AK14" i="2"/>
  <c r="AK12" i="2"/>
  <c r="AK9" i="2"/>
  <c r="AK8" i="2"/>
  <c r="AK7" i="2"/>
  <c r="AK5" i="2"/>
  <c r="AK4" i="2"/>
  <c r="AJ14" i="2" l="1"/>
  <c r="AJ8" i="2"/>
  <c r="AJ16" i="2"/>
  <c r="AJ10" i="2"/>
  <c r="L16" i="3"/>
  <c r="L15" i="3"/>
  <c r="L14" i="3"/>
  <c r="L13" i="3"/>
  <c r="L12" i="3"/>
  <c r="L11" i="3"/>
  <c r="L8" i="3"/>
  <c r="L7" i="3"/>
  <c r="L6" i="3"/>
  <c r="L5" i="3"/>
  <c r="L4" i="3"/>
  <c r="L3" i="3"/>
  <c r="AE17" i="2"/>
  <c r="AE16" i="2"/>
  <c r="AF16" i="2" s="1"/>
  <c r="AE15" i="2"/>
  <c r="AE14" i="2"/>
  <c r="AE13" i="2"/>
  <c r="AE12" i="2"/>
  <c r="AF12" i="2" s="1"/>
  <c r="AE11" i="2"/>
  <c r="AE10" i="2"/>
  <c r="AF10" i="2" s="1"/>
  <c r="AE9" i="2"/>
  <c r="AE8" i="2"/>
  <c r="AF8" i="2" s="1"/>
  <c r="AE7" i="2"/>
  <c r="AE6" i="2"/>
  <c r="AE5" i="2"/>
  <c r="AE4" i="2"/>
  <c r="K16" i="3"/>
  <c r="K15" i="3"/>
  <c r="K14" i="3"/>
  <c r="K13" i="3"/>
  <c r="K12" i="3"/>
  <c r="K11" i="3"/>
  <c r="K8" i="3"/>
  <c r="K7" i="3"/>
  <c r="K6" i="3"/>
  <c r="K5" i="3"/>
  <c r="K4" i="3"/>
  <c r="K3" i="3"/>
  <c r="E4" i="62"/>
  <c r="E5" i="62"/>
  <c r="E6" i="62"/>
  <c r="E7" i="62"/>
  <c r="E8" i="62"/>
  <c r="E9" i="62"/>
  <c r="E10" i="62"/>
  <c r="E11" i="62"/>
  <c r="E12" i="62"/>
  <c r="E13" i="62"/>
  <c r="E14" i="62"/>
  <c r="E4" i="63"/>
  <c r="E5" i="63"/>
  <c r="E6" i="63"/>
  <c r="E7" i="63"/>
  <c r="E8" i="63"/>
  <c r="E9" i="63"/>
  <c r="E10" i="63"/>
  <c r="E11" i="63"/>
  <c r="E12" i="63"/>
  <c r="E13" i="63"/>
  <c r="E14" i="63"/>
  <c r="E3" i="63"/>
  <c r="AF14" i="2" l="1"/>
  <c r="AG14" i="2" s="1"/>
  <c r="AF4" i="2"/>
  <c r="AG16" i="2"/>
  <c r="AF6" i="2"/>
  <c r="AG6" i="2" s="1"/>
  <c r="AG8" i="2"/>
  <c r="AG12" i="2"/>
  <c r="AL10" i="2"/>
  <c r="C13" i="63"/>
  <c r="B13" i="63"/>
  <c r="C11" i="63"/>
  <c r="B11" i="63"/>
  <c r="C9" i="63"/>
  <c r="B9" i="63"/>
  <c r="C7" i="63"/>
  <c r="D4" i="63"/>
  <c r="D5" i="63" s="1"/>
  <c r="D6" i="63" s="1"/>
  <c r="D7" i="63" s="1"/>
  <c r="D8" i="63" s="1"/>
  <c r="D9" i="63" s="1"/>
  <c r="F13" i="62"/>
  <c r="C13" i="62"/>
  <c r="B13" i="62"/>
  <c r="F11" i="62"/>
  <c r="C11" i="62"/>
  <c r="B11" i="62"/>
  <c r="C9" i="62"/>
  <c r="B9" i="62"/>
  <c r="C7" i="62"/>
  <c r="D4" i="62"/>
  <c r="D5" i="62" s="1"/>
  <c r="D6" i="62" s="1"/>
  <c r="D7" i="62" s="1"/>
  <c r="D8" i="62" s="1"/>
  <c r="D9" i="62" s="1"/>
  <c r="E3" i="62"/>
  <c r="I5" i="54"/>
  <c r="E14" i="61"/>
  <c r="E13" i="61"/>
  <c r="C13" i="61"/>
  <c r="B13" i="61"/>
  <c r="E12" i="61"/>
  <c r="E11" i="61"/>
  <c r="C11" i="61"/>
  <c r="B11" i="61"/>
  <c r="E10" i="61"/>
  <c r="E9" i="61"/>
  <c r="C9" i="61"/>
  <c r="B9" i="61"/>
  <c r="E8" i="61"/>
  <c r="E7" i="61"/>
  <c r="C7" i="61"/>
  <c r="E6" i="61"/>
  <c r="E5" i="61"/>
  <c r="E4" i="61"/>
  <c r="D4" i="61"/>
  <c r="D5" i="61" s="1"/>
  <c r="D6" i="61" s="1"/>
  <c r="D7" i="61" s="1"/>
  <c r="D8" i="61" s="1"/>
  <c r="D9" i="61" s="1"/>
  <c r="D10" i="61" s="1"/>
  <c r="D11" i="61" s="1"/>
  <c r="D12" i="61" s="1"/>
  <c r="D13" i="61" s="1"/>
  <c r="D14" i="61" s="1"/>
  <c r="E3" i="61"/>
  <c r="E14" i="60"/>
  <c r="AB17" i="2" s="1"/>
  <c r="E13" i="60"/>
  <c r="F13" i="60" s="1"/>
  <c r="C13" i="60"/>
  <c r="B13" i="60"/>
  <c r="E12" i="60"/>
  <c r="AB15" i="2" s="1"/>
  <c r="E11" i="60"/>
  <c r="C11" i="60"/>
  <c r="B11" i="60"/>
  <c r="E10" i="60"/>
  <c r="AB13" i="2" s="1"/>
  <c r="E9" i="60"/>
  <c r="AB12" i="2" s="1"/>
  <c r="C9" i="60"/>
  <c r="B9" i="60"/>
  <c r="E8" i="60"/>
  <c r="AB9" i="2" s="1"/>
  <c r="E7" i="60"/>
  <c r="AB8" i="2" s="1"/>
  <c r="C7" i="60"/>
  <c r="E6" i="60"/>
  <c r="AB7" i="2" s="1"/>
  <c r="E5" i="60"/>
  <c r="AB6" i="2" s="1"/>
  <c r="E4" i="60"/>
  <c r="AB5" i="2" s="1"/>
  <c r="D4" i="60"/>
  <c r="D5" i="60" s="1"/>
  <c r="D6" i="60" s="1"/>
  <c r="D7" i="60" s="1"/>
  <c r="D8" i="60" s="1"/>
  <c r="D9" i="60" s="1"/>
  <c r="D10" i="60" s="1"/>
  <c r="D11" i="60" s="1"/>
  <c r="D12" i="60" s="1"/>
  <c r="D13" i="60" s="1"/>
  <c r="D14" i="60" s="1"/>
  <c r="E3" i="60"/>
  <c r="D9" i="55"/>
  <c r="E9" i="55"/>
  <c r="D10" i="55"/>
  <c r="D11" i="55" s="1"/>
  <c r="D12" i="55" s="1"/>
  <c r="D13" i="55" s="1"/>
  <c r="D14" i="55" s="1"/>
  <c r="E10" i="55"/>
  <c r="E11" i="55"/>
  <c r="E12" i="55"/>
  <c r="E13" i="55"/>
  <c r="E14" i="55"/>
  <c r="E4" i="54"/>
  <c r="Y5" i="2" s="1"/>
  <c r="E5" i="54"/>
  <c r="Y6" i="2" s="1"/>
  <c r="E6" i="54"/>
  <c r="Y7" i="2" s="1"/>
  <c r="E7" i="54"/>
  <c r="Y8" i="2" s="1"/>
  <c r="E8" i="54"/>
  <c r="Y9" i="2" s="1"/>
  <c r="E9" i="54"/>
  <c r="Y12" i="2" s="1"/>
  <c r="E10" i="54"/>
  <c r="Y13" i="2" s="1"/>
  <c r="E11" i="54"/>
  <c r="Y14" i="2" s="1"/>
  <c r="E12" i="54"/>
  <c r="Y15" i="2" s="1"/>
  <c r="E13" i="54"/>
  <c r="Y16" i="2" s="1"/>
  <c r="E14" i="54"/>
  <c r="Y17" i="2" s="1"/>
  <c r="E5" i="59"/>
  <c r="E6" i="59"/>
  <c r="E7" i="59"/>
  <c r="E8" i="59"/>
  <c r="E9" i="59"/>
  <c r="E10" i="59"/>
  <c r="E11" i="59"/>
  <c r="E12" i="59"/>
  <c r="E13" i="59"/>
  <c r="E14" i="59"/>
  <c r="D4" i="59"/>
  <c r="D5" i="59" s="1"/>
  <c r="D6" i="59" s="1"/>
  <c r="D7" i="59" s="1"/>
  <c r="D8" i="59" s="1"/>
  <c r="D9" i="59" s="1"/>
  <c r="D10" i="59" s="1"/>
  <c r="D11" i="59" s="1"/>
  <c r="D12" i="59" s="1"/>
  <c r="D13" i="59" s="1"/>
  <c r="D14" i="59" s="1"/>
  <c r="E13" i="58"/>
  <c r="V16" i="2" s="1"/>
  <c r="D9" i="58"/>
  <c r="D10" i="58"/>
  <c r="D11" i="58"/>
  <c r="D12" i="58"/>
  <c r="D13" i="58" s="1"/>
  <c r="D14" i="58" s="1"/>
  <c r="E9" i="58"/>
  <c r="V12" i="2" s="1"/>
  <c r="E4" i="58"/>
  <c r="V5" i="2" s="1"/>
  <c r="E5" i="58"/>
  <c r="V6" i="2" s="1"/>
  <c r="E6" i="58"/>
  <c r="V7" i="2" s="1"/>
  <c r="E7" i="58"/>
  <c r="E8" i="58"/>
  <c r="E10" i="58"/>
  <c r="E11" i="58"/>
  <c r="V14" i="2" s="1"/>
  <c r="E12" i="58"/>
  <c r="V15" i="2" s="1"/>
  <c r="E14" i="58"/>
  <c r="V17" i="2" s="1"/>
  <c r="V13" i="2"/>
  <c r="E3" i="58"/>
  <c r="V9" i="2"/>
  <c r="V8" i="2"/>
  <c r="V4" i="2"/>
  <c r="AG10" i="2" l="1"/>
  <c r="D10" i="63"/>
  <c r="D11" i="63" s="1"/>
  <c r="D12" i="63" s="1"/>
  <c r="D13" i="63" s="1"/>
  <c r="D14" i="63" s="1"/>
  <c r="AL12" i="2"/>
  <c r="F7" i="62"/>
  <c r="F5" i="62"/>
  <c r="G11" i="62" s="1"/>
  <c r="D10" i="62"/>
  <c r="D11" i="62" s="1"/>
  <c r="D12" i="62" s="1"/>
  <c r="D13" i="62" s="1"/>
  <c r="D14" i="62" s="1"/>
  <c r="AL6" i="2"/>
  <c r="AM6" i="2" s="1"/>
  <c r="AL14" i="2"/>
  <c r="AL8" i="2"/>
  <c r="F9" i="62"/>
  <c r="AL16" i="2"/>
  <c r="F3" i="62"/>
  <c r="AL4" i="2"/>
  <c r="AC12" i="2"/>
  <c r="F9" i="60"/>
  <c r="F3" i="60"/>
  <c r="F11" i="60"/>
  <c r="Z14" i="2"/>
  <c r="Z12" i="2"/>
  <c r="AC6" i="2"/>
  <c r="AD6" i="2" s="1"/>
  <c r="F5" i="60"/>
  <c r="G5" i="60" s="1"/>
  <c r="I3" i="60" s="1"/>
  <c r="AB14" i="2"/>
  <c r="AC14" i="2" s="1"/>
  <c r="AC8" i="2"/>
  <c r="Z16" i="2"/>
  <c r="Z8" i="2"/>
  <c r="Z6" i="2"/>
  <c r="AB16" i="2"/>
  <c r="AC16" i="2" s="1"/>
  <c r="AB4" i="2"/>
  <c r="AC4" i="2" s="1"/>
  <c r="F7" i="60"/>
  <c r="G11" i="60"/>
  <c r="I16" i="3"/>
  <c r="I15" i="3"/>
  <c r="C13" i="59"/>
  <c r="B13" i="59"/>
  <c r="I14" i="3"/>
  <c r="I13" i="3"/>
  <c r="C11" i="59"/>
  <c r="B11" i="59"/>
  <c r="I12" i="3"/>
  <c r="I11" i="3"/>
  <c r="C9" i="59"/>
  <c r="B9" i="59"/>
  <c r="I8" i="3"/>
  <c r="I7" i="3"/>
  <c r="C7" i="59"/>
  <c r="I6" i="3"/>
  <c r="I5" i="3"/>
  <c r="E4" i="59"/>
  <c r="I4" i="3" s="1"/>
  <c r="E3" i="59"/>
  <c r="I3" i="3" s="1"/>
  <c r="F13" i="58"/>
  <c r="C13" i="58"/>
  <c r="B13" i="58"/>
  <c r="F11" i="58"/>
  <c r="C11" i="58"/>
  <c r="B11" i="58"/>
  <c r="F9" i="58"/>
  <c r="G9" i="58" s="1"/>
  <c r="C9" i="58"/>
  <c r="B9" i="58"/>
  <c r="F7" i="58"/>
  <c r="C7" i="58"/>
  <c r="F5" i="58"/>
  <c r="G5" i="58" s="1"/>
  <c r="I3" i="58" s="1"/>
  <c r="D5" i="58"/>
  <c r="D6" i="58" s="1"/>
  <c r="D7" i="58" s="1"/>
  <c r="D8" i="58" s="1"/>
  <c r="D4" i="58"/>
  <c r="F3" i="58"/>
  <c r="W16" i="2"/>
  <c r="W14" i="2"/>
  <c r="W12" i="2"/>
  <c r="W10" i="2"/>
  <c r="W8" i="2"/>
  <c r="W6" i="2"/>
  <c r="W4" i="2"/>
  <c r="AD14" i="2" l="1"/>
  <c r="AD8" i="2"/>
  <c r="AM8" i="2"/>
  <c r="AM14" i="2"/>
  <c r="G13" i="62"/>
  <c r="G5" i="62"/>
  <c r="I3" i="62" s="1"/>
  <c r="G9" i="62"/>
  <c r="I7" i="62" s="1"/>
  <c r="A1" i="62" s="1"/>
  <c r="G7" i="62"/>
  <c r="I5" i="62" s="1"/>
  <c r="AM16" i="2"/>
  <c r="AM10" i="2"/>
  <c r="AM12" i="2"/>
  <c r="AA8" i="2"/>
  <c r="AA16" i="2"/>
  <c r="G7" i="60"/>
  <c r="I5" i="60" s="1"/>
  <c r="AD16" i="2"/>
  <c r="AD12" i="2"/>
  <c r="G13" i="60"/>
  <c r="G9" i="60"/>
  <c r="I7" i="60" s="1"/>
  <c r="A1" i="60" s="1"/>
  <c r="AA14" i="2"/>
  <c r="AA6" i="2"/>
  <c r="AA12" i="2"/>
  <c r="G7" i="58"/>
  <c r="I5" i="58" s="1"/>
  <c r="A1" i="58"/>
  <c r="X10" i="2"/>
  <c r="X14" i="2"/>
  <c r="G11" i="58"/>
  <c r="I7" i="58" s="1"/>
  <c r="X8" i="2"/>
  <c r="X12" i="2"/>
  <c r="X16" i="2"/>
  <c r="G13" i="58"/>
  <c r="X6" i="2"/>
  <c r="H16" i="3" l="1"/>
  <c r="H15" i="3"/>
  <c r="H13" i="3"/>
  <c r="H8" i="3"/>
  <c r="H7" i="3"/>
  <c r="H5" i="3"/>
  <c r="H4" i="3"/>
  <c r="E16" i="57"/>
  <c r="E15" i="57"/>
  <c r="C15" i="57"/>
  <c r="B15" i="57"/>
  <c r="E14" i="57"/>
  <c r="H14" i="3" s="1"/>
  <c r="E13" i="57"/>
  <c r="C13" i="57"/>
  <c r="B13" i="57"/>
  <c r="E12" i="57"/>
  <c r="H12" i="3" s="1"/>
  <c r="E11" i="57"/>
  <c r="H11" i="3" s="1"/>
  <c r="C11" i="57"/>
  <c r="B11" i="57"/>
  <c r="E10" i="57"/>
  <c r="H10" i="3" s="1"/>
  <c r="E9" i="57"/>
  <c r="H9" i="3" s="1"/>
  <c r="C9" i="57"/>
  <c r="E8" i="57"/>
  <c r="E7" i="57"/>
  <c r="C7" i="57"/>
  <c r="E6" i="57"/>
  <c r="H6" i="3" s="1"/>
  <c r="E5" i="57"/>
  <c r="E4" i="57"/>
  <c r="D4" i="57"/>
  <c r="D5" i="57" s="1"/>
  <c r="D6" i="57" s="1"/>
  <c r="D7" i="57" s="1"/>
  <c r="D8" i="57" s="1"/>
  <c r="D9" i="57" s="1"/>
  <c r="D10" i="57" s="1"/>
  <c r="D11" i="57" s="1"/>
  <c r="D12" i="57" s="1"/>
  <c r="D13" i="57" s="1"/>
  <c r="D14" i="57" s="1"/>
  <c r="D15" i="57" s="1"/>
  <c r="D16" i="57" s="1"/>
  <c r="E3" i="57"/>
  <c r="H3" i="3" s="1"/>
  <c r="E16" i="56"/>
  <c r="S17" i="2" s="1"/>
  <c r="E15" i="56"/>
  <c r="S16" i="2" s="1"/>
  <c r="C15" i="56"/>
  <c r="B15" i="56"/>
  <c r="E14" i="56"/>
  <c r="S15" i="2" s="1"/>
  <c r="E13" i="56"/>
  <c r="S14" i="2" s="1"/>
  <c r="C13" i="56"/>
  <c r="B13" i="56"/>
  <c r="E12" i="56"/>
  <c r="S13" i="2" s="1"/>
  <c r="E11" i="56"/>
  <c r="F11" i="56" s="1"/>
  <c r="C11" i="56"/>
  <c r="B11" i="56"/>
  <c r="E10" i="56"/>
  <c r="S11" i="2" s="1"/>
  <c r="E9" i="56"/>
  <c r="S10" i="2" s="1"/>
  <c r="C9" i="56"/>
  <c r="E8" i="56"/>
  <c r="S9" i="2" s="1"/>
  <c r="E7" i="56"/>
  <c r="C7" i="56"/>
  <c r="E6" i="56"/>
  <c r="S7" i="2" s="1"/>
  <c r="E5" i="56"/>
  <c r="F5" i="56" s="1"/>
  <c r="G5" i="56" s="1"/>
  <c r="I3" i="56" s="1"/>
  <c r="E4" i="56"/>
  <c r="S5" i="2" s="1"/>
  <c r="D4" i="56"/>
  <c r="D5" i="56" s="1"/>
  <c r="D6" i="56" s="1"/>
  <c r="D7" i="56" s="1"/>
  <c r="D8" i="56" s="1"/>
  <c r="D9" i="56" s="1"/>
  <c r="D10" i="56" s="1"/>
  <c r="D11" i="56" s="1"/>
  <c r="D12" i="56" s="1"/>
  <c r="D13" i="56" s="1"/>
  <c r="D14" i="56" s="1"/>
  <c r="D15" i="56" s="1"/>
  <c r="D16" i="56" s="1"/>
  <c r="E3" i="56"/>
  <c r="S4" i="2" s="1"/>
  <c r="E14" i="49"/>
  <c r="E13" i="49"/>
  <c r="E12" i="49"/>
  <c r="E11" i="49"/>
  <c r="E10" i="49"/>
  <c r="E9" i="49"/>
  <c r="E8" i="49"/>
  <c r="E7" i="49"/>
  <c r="E6" i="49"/>
  <c r="E5" i="49"/>
  <c r="E4" i="49"/>
  <c r="E3" i="49"/>
  <c r="E13" i="48"/>
  <c r="E14" i="48"/>
  <c r="E10" i="48"/>
  <c r="E11" i="48"/>
  <c r="E12" i="48"/>
  <c r="E9" i="48"/>
  <c r="E15" i="46"/>
  <c r="E16" i="46"/>
  <c r="F7" i="56" l="1"/>
  <c r="T4" i="2"/>
  <c r="T10" i="2"/>
  <c r="F9" i="56"/>
  <c r="G9" i="56" s="1"/>
  <c r="T16" i="2"/>
  <c r="T14" i="2"/>
  <c r="F3" i="56"/>
  <c r="G11" i="56"/>
  <c r="S6" i="2"/>
  <c r="T6" i="2" s="1"/>
  <c r="U6" i="2" s="1"/>
  <c r="S8" i="2"/>
  <c r="T8" i="2" s="1"/>
  <c r="F13" i="56"/>
  <c r="G13" i="56" s="1"/>
  <c r="S12" i="2"/>
  <c r="T12" i="2" s="1"/>
  <c r="G7" i="56"/>
  <c r="F15" i="56"/>
  <c r="G15" i="56" s="1"/>
  <c r="U14" i="2" l="1"/>
  <c r="U12" i="2"/>
  <c r="I5" i="56"/>
  <c r="U10" i="2"/>
  <c r="I7" i="56"/>
  <c r="U16" i="2"/>
  <c r="U8" i="2"/>
  <c r="E16" i="44"/>
  <c r="E13" i="4"/>
  <c r="E14" i="4"/>
  <c r="A1" i="56" l="1"/>
  <c r="D10" i="3"/>
  <c r="D9" i="3"/>
  <c r="P17" i="2"/>
  <c r="P12" i="2"/>
  <c r="G12" i="2"/>
  <c r="G9" i="2"/>
  <c r="J16" i="3"/>
  <c r="J15" i="3"/>
  <c r="C13" i="55"/>
  <c r="B13" i="55"/>
  <c r="J14" i="3"/>
  <c r="J13" i="3"/>
  <c r="C11" i="55"/>
  <c r="B11" i="55"/>
  <c r="J12" i="3"/>
  <c r="J11" i="3"/>
  <c r="C9" i="55"/>
  <c r="B9" i="55"/>
  <c r="E8" i="55"/>
  <c r="J8" i="3" s="1"/>
  <c r="E7" i="55"/>
  <c r="J7" i="3" s="1"/>
  <c r="C7" i="55"/>
  <c r="E6" i="55"/>
  <c r="J6" i="3" s="1"/>
  <c r="E5" i="55"/>
  <c r="J5" i="3" s="1"/>
  <c r="E4" i="55"/>
  <c r="J4" i="3" s="1"/>
  <c r="D4" i="55"/>
  <c r="D5" i="55" s="1"/>
  <c r="D6" i="55" s="1"/>
  <c r="D7" i="55" s="1"/>
  <c r="D8" i="55" s="1"/>
  <c r="E3" i="55"/>
  <c r="J3" i="3" s="1"/>
  <c r="C13" i="54"/>
  <c r="B13" i="54"/>
  <c r="C11" i="54"/>
  <c r="B11" i="54"/>
  <c r="C9" i="54"/>
  <c r="B9" i="54"/>
  <c r="C7" i="54"/>
  <c r="D4" i="54"/>
  <c r="D5" i="54" s="1"/>
  <c r="D6" i="54" s="1"/>
  <c r="D7" i="54" s="1"/>
  <c r="D8" i="54" s="1"/>
  <c r="E3" i="54"/>
  <c r="Y4" i="2" s="1"/>
  <c r="Z4" i="2" s="1"/>
  <c r="G16" i="3"/>
  <c r="G15" i="3"/>
  <c r="C13" i="49"/>
  <c r="B13" i="49"/>
  <c r="G14" i="3"/>
  <c r="G13" i="3"/>
  <c r="C11" i="49"/>
  <c r="B11" i="49"/>
  <c r="G12" i="3"/>
  <c r="G11" i="3"/>
  <c r="C9" i="49"/>
  <c r="B9" i="49"/>
  <c r="G8" i="3"/>
  <c r="G7" i="3"/>
  <c r="C7" i="49"/>
  <c r="G6" i="3"/>
  <c r="G5" i="3"/>
  <c r="G4" i="3"/>
  <c r="G3" i="3"/>
  <c r="P16" i="2"/>
  <c r="C13" i="48"/>
  <c r="B13" i="48"/>
  <c r="P15" i="2"/>
  <c r="F11" i="48"/>
  <c r="C11" i="48"/>
  <c r="B11" i="48"/>
  <c r="P13" i="2"/>
  <c r="F9" i="48"/>
  <c r="C9" i="48"/>
  <c r="B9" i="48"/>
  <c r="E8" i="48"/>
  <c r="P9" i="2" s="1"/>
  <c r="E7" i="48"/>
  <c r="P8" i="2" s="1"/>
  <c r="C7" i="48"/>
  <c r="E6" i="48"/>
  <c r="P7" i="2" s="1"/>
  <c r="E5" i="48"/>
  <c r="E4" i="48"/>
  <c r="P5" i="2" s="1"/>
  <c r="D4" i="48"/>
  <c r="D5" i="48" s="1"/>
  <c r="D6" i="48" s="1"/>
  <c r="D7" i="48" s="1"/>
  <c r="D8" i="48" s="1"/>
  <c r="D11" i="48" s="1"/>
  <c r="D12" i="48" s="1"/>
  <c r="E3" i="48"/>
  <c r="E16" i="47"/>
  <c r="F16" i="3" s="1"/>
  <c r="E15" i="47"/>
  <c r="F15" i="3" s="1"/>
  <c r="C15" i="47"/>
  <c r="B15" i="47"/>
  <c r="E14" i="47"/>
  <c r="F14" i="3" s="1"/>
  <c r="E13" i="47"/>
  <c r="F13" i="3" s="1"/>
  <c r="C13" i="47"/>
  <c r="B13" i="47"/>
  <c r="E12" i="47"/>
  <c r="F12" i="3" s="1"/>
  <c r="E11" i="47"/>
  <c r="F11" i="3" s="1"/>
  <c r="C11" i="47"/>
  <c r="B11" i="47"/>
  <c r="E10" i="47"/>
  <c r="F10" i="3" s="1"/>
  <c r="E9" i="47"/>
  <c r="F9" i="3" s="1"/>
  <c r="C9" i="47"/>
  <c r="E8" i="47"/>
  <c r="F8" i="3" s="1"/>
  <c r="E7" i="47"/>
  <c r="F7" i="3" s="1"/>
  <c r="C7" i="47"/>
  <c r="E6" i="47"/>
  <c r="F6" i="3" s="1"/>
  <c r="E5" i="47"/>
  <c r="F5" i="3" s="1"/>
  <c r="E4" i="47"/>
  <c r="F4" i="3" s="1"/>
  <c r="D4" i="47"/>
  <c r="D5" i="47" s="1"/>
  <c r="D6" i="47" s="1"/>
  <c r="D7" i="47" s="1"/>
  <c r="D8" i="47" s="1"/>
  <c r="D9" i="47" s="1"/>
  <c r="D10" i="47" s="1"/>
  <c r="D11" i="47" s="1"/>
  <c r="D12" i="47" s="1"/>
  <c r="D13" i="47" s="1"/>
  <c r="D14" i="47" s="1"/>
  <c r="D15" i="47" s="1"/>
  <c r="D16" i="47" s="1"/>
  <c r="E3" i="47"/>
  <c r="F3" i="3" s="1"/>
  <c r="M17" i="2"/>
  <c r="M16" i="2"/>
  <c r="C15" i="46"/>
  <c r="B15" i="46"/>
  <c r="E14" i="46"/>
  <c r="E13" i="46"/>
  <c r="M14" i="2" s="1"/>
  <c r="C13" i="46"/>
  <c r="B13" i="46"/>
  <c r="E12" i="46"/>
  <c r="M13" i="2" s="1"/>
  <c r="E11" i="46"/>
  <c r="C11" i="46"/>
  <c r="B11" i="46"/>
  <c r="E10" i="46"/>
  <c r="E9" i="46"/>
  <c r="M10" i="2" s="1"/>
  <c r="C9" i="46"/>
  <c r="E8" i="46"/>
  <c r="E7" i="46"/>
  <c r="M8" i="2" s="1"/>
  <c r="C7" i="46"/>
  <c r="E6" i="46"/>
  <c r="M7" i="2" s="1"/>
  <c r="E5" i="46"/>
  <c r="M6" i="2" s="1"/>
  <c r="E4" i="46"/>
  <c r="M5" i="2" s="1"/>
  <c r="D4" i="46"/>
  <c r="D5" i="46" s="1"/>
  <c r="D6" i="46" s="1"/>
  <c r="D7" i="46" s="1"/>
  <c r="D8" i="46" s="1"/>
  <c r="D9" i="46" s="1"/>
  <c r="D10" i="46" s="1"/>
  <c r="D11" i="46" s="1"/>
  <c r="D12" i="46" s="1"/>
  <c r="D13" i="46" s="1"/>
  <c r="D14" i="46" s="1"/>
  <c r="D15" i="46" s="1"/>
  <c r="D16" i="46" s="1"/>
  <c r="E3" i="46"/>
  <c r="F3" i="46" s="1"/>
  <c r="E16" i="45"/>
  <c r="E16" i="3" s="1"/>
  <c r="E15" i="45"/>
  <c r="E15" i="3" s="1"/>
  <c r="C15" i="45"/>
  <c r="B15" i="45"/>
  <c r="E14" i="45"/>
  <c r="E14" i="3" s="1"/>
  <c r="E13" i="45"/>
  <c r="E13" i="3" s="1"/>
  <c r="C13" i="45"/>
  <c r="B13" i="45"/>
  <c r="E12" i="45"/>
  <c r="E12" i="3" s="1"/>
  <c r="E11" i="45"/>
  <c r="E11" i="3" s="1"/>
  <c r="C11" i="45"/>
  <c r="B11" i="45"/>
  <c r="E10" i="45"/>
  <c r="E10" i="3" s="1"/>
  <c r="E9" i="45"/>
  <c r="E9" i="3" s="1"/>
  <c r="C9" i="45"/>
  <c r="E8" i="45"/>
  <c r="E8" i="3" s="1"/>
  <c r="E7" i="45"/>
  <c r="E7" i="3" s="1"/>
  <c r="C7" i="45"/>
  <c r="E6" i="45"/>
  <c r="E6" i="3" s="1"/>
  <c r="E5" i="45"/>
  <c r="E5" i="3" s="1"/>
  <c r="E4" i="45"/>
  <c r="E4" i="3" s="1"/>
  <c r="D4" i="45"/>
  <c r="D5" i="45" s="1"/>
  <c r="D6" i="45" s="1"/>
  <c r="D7" i="45" s="1"/>
  <c r="D8" i="45" s="1"/>
  <c r="D9" i="45" s="1"/>
  <c r="D10" i="45" s="1"/>
  <c r="D11" i="45" s="1"/>
  <c r="D12" i="45" s="1"/>
  <c r="D13" i="45" s="1"/>
  <c r="D14" i="45" s="1"/>
  <c r="D15" i="45" s="1"/>
  <c r="D16" i="45" s="1"/>
  <c r="E3" i="45"/>
  <c r="E3" i="3" s="1"/>
  <c r="J17" i="2"/>
  <c r="E15" i="44"/>
  <c r="C15" i="44"/>
  <c r="B15" i="44"/>
  <c r="E14" i="44"/>
  <c r="E13" i="44"/>
  <c r="J14" i="2" s="1"/>
  <c r="C13" i="44"/>
  <c r="B13" i="44"/>
  <c r="E12" i="44"/>
  <c r="J13" i="2" s="1"/>
  <c r="E11" i="44"/>
  <c r="F11" i="44" s="1"/>
  <c r="C11" i="44"/>
  <c r="B11" i="44"/>
  <c r="E10" i="44"/>
  <c r="E9" i="44"/>
  <c r="J10" i="2" s="1"/>
  <c r="C9" i="44"/>
  <c r="E8" i="44"/>
  <c r="J9" i="2" s="1"/>
  <c r="E7" i="44"/>
  <c r="F7" i="44" s="1"/>
  <c r="C7" i="44"/>
  <c r="E6" i="44"/>
  <c r="J7" i="2" s="1"/>
  <c r="E5" i="44"/>
  <c r="J6" i="2" s="1"/>
  <c r="E4" i="44"/>
  <c r="D4" i="44"/>
  <c r="D5" i="44" s="1"/>
  <c r="D6" i="44" s="1"/>
  <c r="D7" i="44" s="1"/>
  <c r="D8" i="44" s="1"/>
  <c r="D9" i="44" s="1"/>
  <c r="D10" i="44" s="1"/>
  <c r="D11" i="44" s="1"/>
  <c r="D12" i="44" s="1"/>
  <c r="D13" i="44" s="1"/>
  <c r="D14" i="44" s="1"/>
  <c r="D15" i="44" s="1"/>
  <c r="D16" i="44" s="1"/>
  <c r="E3" i="44"/>
  <c r="J4" i="2" s="1"/>
  <c r="E16" i="43"/>
  <c r="D16" i="3" s="1"/>
  <c r="E15" i="43"/>
  <c r="D15" i="3" s="1"/>
  <c r="C15" i="43"/>
  <c r="B15" i="43"/>
  <c r="E14" i="43"/>
  <c r="D14" i="3" s="1"/>
  <c r="E13" i="43"/>
  <c r="D13" i="3" s="1"/>
  <c r="C13" i="43"/>
  <c r="B13" i="43"/>
  <c r="E12" i="43"/>
  <c r="D12" i="3" s="1"/>
  <c r="E11" i="43"/>
  <c r="D11" i="3" s="1"/>
  <c r="C11" i="43"/>
  <c r="B11" i="43"/>
  <c r="E10" i="43"/>
  <c r="E9" i="43"/>
  <c r="C9" i="43"/>
  <c r="E8" i="43"/>
  <c r="D8" i="3" s="1"/>
  <c r="E7" i="43"/>
  <c r="D7" i="3" s="1"/>
  <c r="C7" i="43"/>
  <c r="E6" i="43"/>
  <c r="D6" i="3" s="1"/>
  <c r="E5" i="43"/>
  <c r="D5" i="3" s="1"/>
  <c r="E4" i="43"/>
  <c r="D4" i="3" s="1"/>
  <c r="D4" i="43"/>
  <c r="D5" i="43" s="1"/>
  <c r="D6" i="43" s="1"/>
  <c r="D7" i="43" s="1"/>
  <c r="D8" i="43" s="1"/>
  <c r="D9" i="43" s="1"/>
  <c r="D10" i="43" s="1"/>
  <c r="D11" i="43" s="1"/>
  <c r="D12" i="43" s="1"/>
  <c r="D13" i="43" s="1"/>
  <c r="D14" i="43" s="1"/>
  <c r="D15" i="43" s="1"/>
  <c r="D16" i="43" s="1"/>
  <c r="E3" i="43"/>
  <c r="D3" i="3" s="1"/>
  <c r="E16" i="42"/>
  <c r="G17" i="2" s="1"/>
  <c r="E15" i="42"/>
  <c r="F15" i="42" s="1"/>
  <c r="G15" i="42" s="1"/>
  <c r="C15" i="42"/>
  <c r="B15" i="42"/>
  <c r="E14" i="42"/>
  <c r="G15" i="2" s="1"/>
  <c r="E13" i="42"/>
  <c r="G14" i="2" s="1"/>
  <c r="C13" i="42"/>
  <c r="B13" i="42"/>
  <c r="E12" i="42"/>
  <c r="G13" i="2" s="1"/>
  <c r="F11" i="42"/>
  <c r="G11" i="42" s="1"/>
  <c r="E11" i="42"/>
  <c r="C11" i="42"/>
  <c r="B11" i="42"/>
  <c r="E10" i="42"/>
  <c r="G11" i="2" s="1"/>
  <c r="F9" i="42"/>
  <c r="G9" i="42" s="1"/>
  <c r="E9" i="42"/>
  <c r="G10" i="2" s="1"/>
  <c r="C9" i="42"/>
  <c r="E8" i="42"/>
  <c r="E7" i="42"/>
  <c r="G8" i="2" s="1"/>
  <c r="C7" i="42"/>
  <c r="E6" i="42"/>
  <c r="G7" i="2" s="1"/>
  <c r="F5" i="42"/>
  <c r="G5" i="42" s="1"/>
  <c r="I3" i="42" s="1"/>
  <c r="E5" i="42"/>
  <c r="G6" i="2" s="1"/>
  <c r="E4" i="42"/>
  <c r="G5" i="2" s="1"/>
  <c r="D4" i="42"/>
  <c r="D5" i="42" s="1"/>
  <c r="D6" i="42" s="1"/>
  <c r="D7" i="42" s="1"/>
  <c r="D8" i="42" s="1"/>
  <c r="D9" i="42" s="1"/>
  <c r="D10" i="42" s="1"/>
  <c r="D11" i="42" s="1"/>
  <c r="D12" i="42" s="1"/>
  <c r="D13" i="42" s="1"/>
  <c r="D14" i="42" s="1"/>
  <c r="D15" i="42" s="1"/>
  <c r="D16" i="42" s="1"/>
  <c r="E3" i="42"/>
  <c r="F3" i="42" s="1"/>
  <c r="F3" i="54" l="1"/>
  <c r="F9" i="54"/>
  <c r="F13" i="54"/>
  <c r="D9" i="54"/>
  <c r="D10" i="54" s="1"/>
  <c r="D11" i="54" s="1"/>
  <c r="D12" i="54" s="1"/>
  <c r="D13" i="54" s="1"/>
  <c r="D14" i="54" s="1"/>
  <c r="F5" i="54"/>
  <c r="G5" i="54" s="1"/>
  <c r="I3" i="54" s="1"/>
  <c r="F11" i="54"/>
  <c r="F7" i="54"/>
  <c r="F3" i="48"/>
  <c r="F5" i="48"/>
  <c r="G5" i="48" s="1"/>
  <c r="I3" i="48" s="1"/>
  <c r="F7" i="48"/>
  <c r="F13" i="48"/>
  <c r="G13" i="48" s="1"/>
  <c r="P4" i="2"/>
  <c r="P6" i="2"/>
  <c r="P14" i="2"/>
  <c r="F11" i="46"/>
  <c r="G11" i="46" s="1"/>
  <c r="M4" i="2"/>
  <c r="F5" i="46"/>
  <c r="G5" i="46" s="1"/>
  <c r="I3" i="46" s="1"/>
  <c r="F15" i="46"/>
  <c r="G15" i="46" s="1"/>
  <c r="F9" i="46"/>
  <c r="G9" i="46" s="1"/>
  <c r="M11" i="2"/>
  <c r="M12" i="2"/>
  <c r="F7" i="46"/>
  <c r="F13" i="46"/>
  <c r="G13" i="46" s="1"/>
  <c r="M9" i="2"/>
  <c r="M15" i="2"/>
  <c r="F3" i="44"/>
  <c r="F13" i="44"/>
  <c r="F9" i="44"/>
  <c r="J5" i="2"/>
  <c r="J8" i="2"/>
  <c r="J11" i="2"/>
  <c r="F5" i="44"/>
  <c r="J12" i="2"/>
  <c r="F15" i="44"/>
  <c r="J15" i="2"/>
  <c r="J16" i="2"/>
  <c r="G16" i="2"/>
  <c r="G4" i="2"/>
  <c r="F13" i="42"/>
  <c r="G13" i="42" s="1"/>
  <c r="I7" i="42" s="1"/>
  <c r="F7" i="42"/>
  <c r="G7" i="42" s="1"/>
  <c r="I5" i="42"/>
  <c r="A1" i="42" s="1"/>
  <c r="G11" i="54" l="1"/>
  <c r="G7" i="54"/>
  <c r="G9" i="54"/>
  <c r="G13" i="54"/>
  <c r="G11" i="48"/>
  <c r="G7" i="48"/>
  <c r="I5" i="48" s="1"/>
  <c r="G9" i="48"/>
  <c r="G7" i="46"/>
  <c r="I7" i="46"/>
  <c r="I5" i="46"/>
  <c r="A1" i="46" s="1"/>
  <c r="G5" i="44"/>
  <c r="I3" i="44" s="1"/>
  <c r="G9" i="44"/>
  <c r="I5" i="44" s="1"/>
  <c r="G7" i="44"/>
  <c r="G13" i="44"/>
  <c r="G15" i="44"/>
  <c r="G11" i="44"/>
  <c r="Q16" i="2"/>
  <c r="Q14" i="2"/>
  <c r="Q12" i="2"/>
  <c r="Q10" i="2"/>
  <c r="Q8" i="2"/>
  <c r="Q6" i="2"/>
  <c r="Q4" i="2"/>
  <c r="N16" i="2"/>
  <c r="N14" i="2"/>
  <c r="N12" i="2"/>
  <c r="N10" i="2"/>
  <c r="N8" i="2"/>
  <c r="N6" i="2"/>
  <c r="O6" i="2" s="1"/>
  <c r="N4" i="2"/>
  <c r="K16" i="2"/>
  <c r="K14" i="2"/>
  <c r="K12" i="2"/>
  <c r="K10" i="2"/>
  <c r="K8" i="2"/>
  <c r="K6" i="2"/>
  <c r="L6" i="2" s="1"/>
  <c r="K4" i="2"/>
  <c r="H16" i="2"/>
  <c r="H14" i="2"/>
  <c r="H12" i="2"/>
  <c r="H10" i="2"/>
  <c r="H8" i="2"/>
  <c r="H6" i="2"/>
  <c r="I6" i="2" s="1"/>
  <c r="H4" i="2"/>
  <c r="E11" i="5"/>
  <c r="E12" i="5"/>
  <c r="E13" i="5"/>
  <c r="E14" i="5"/>
  <c r="E15" i="5"/>
  <c r="E16" i="5"/>
  <c r="E11" i="4"/>
  <c r="E12" i="4"/>
  <c r="E15" i="4"/>
  <c r="E16" i="4"/>
  <c r="D11" i="4"/>
  <c r="I7" i="54" l="1"/>
  <c r="A1" i="54" s="1"/>
  <c r="I7" i="48"/>
  <c r="A1" i="48" s="1"/>
  <c r="R8" i="2"/>
  <c r="R14" i="2"/>
  <c r="I7" i="44"/>
  <c r="A1" i="44" s="1"/>
  <c r="L14" i="2"/>
  <c r="O12" i="2"/>
  <c r="O14" i="2"/>
  <c r="O16" i="2"/>
  <c r="L10" i="2"/>
  <c r="R10" i="2"/>
  <c r="R6" i="2"/>
  <c r="R12" i="2"/>
  <c r="R16" i="2"/>
  <c r="O8" i="2"/>
  <c r="O10" i="2"/>
  <c r="L8" i="2"/>
  <c r="L12" i="2"/>
  <c r="L16" i="2"/>
  <c r="I8" i="2"/>
  <c r="I10" i="2"/>
  <c r="I12" i="2"/>
  <c r="I14" i="2"/>
  <c r="I16" i="2"/>
  <c r="B9" i="3" l="1"/>
  <c r="C13" i="5"/>
  <c r="B13" i="5"/>
  <c r="D4" i="5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C9" i="5"/>
  <c r="E8" i="5" l="1"/>
  <c r="E9" i="5"/>
  <c r="C9" i="3" s="1"/>
  <c r="E10" i="5"/>
  <c r="C10" i="3" s="1"/>
  <c r="C11" i="3"/>
  <c r="C12" i="3"/>
  <c r="E3" i="5"/>
  <c r="E3" i="4"/>
  <c r="D17" i="2"/>
  <c r="D16" i="2"/>
  <c r="D15" i="2"/>
  <c r="D14" i="2"/>
  <c r="D13" i="2"/>
  <c r="D12" i="2"/>
  <c r="E10" i="4"/>
  <c r="E9" i="4"/>
  <c r="E8" i="4"/>
  <c r="E7" i="4"/>
  <c r="E6" i="4"/>
  <c r="E5" i="4"/>
  <c r="C16" i="3" l="1"/>
  <c r="C14" i="3"/>
  <c r="C15" i="3"/>
  <c r="C13" i="3"/>
  <c r="A15" i="3"/>
  <c r="B15" i="3"/>
  <c r="B13" i="3"/>
  <c r="A13" i="3"/>
  <c r="C16" i="2"/>
  <c r="B13" i="4" l="1"/>
  <c r="B11" i="4"/>
  <c r="D6" i="2"/>
  <c r="D7" i="2"/>
  <c r="D8" i="2"/>
  <c r="D9" i="2"/>
  <c r="D10" i="2"/>
  <c r="D11" i="2"/>
  <c r="E4" i="4"/>
  <c r="D5" i="2" s="1"/>
  <c r="C11" i="4"/>
  <c r="C13" i="4"/>
  <c r="C9" i="4"/>
  <c r="C7" i="4"/>
  <c r="F9" i="4" l="1"/>
  <c r="E10" i="2"/>
  <c r="C15" i="5" l="1"/>
  <c r="B15" i="5"/>
  <c r="C11" i="5"/>
  <c r="B11" i="5"/>
  <c r="C7" i="5"/>
  <c r="C15" i="4"/>
  <c r="B15" i="4"/>
  <c r="D4" i="2"/>
  <c r="D4" i="4"/>
  <c r="D5" i="4" s="1"/>
  <c r="D6" i="4" s="1"/>
  <c r="D7" i="4" l="1"/>
  <c r="D8" i="4" s="1"/>
  <c r="D9" i="4" s="1"/>
  <c r="D10" i="4" s="1"/>
  <c r="D12" i="4" s="1"/>
  <c r="D13" i="4" s="1"/>
  <c r="D14" i="4" s="1"/>
  <c r="D15" i="4" s="1"/>
  <c r="D16" i="4" s="1"/>
  <c r="F5" i="4"/>
  <c r="F13" i="4"/>
  <c r="F7" i="4"/>
  <c r="F15" i="4"/>
  <c r="F3" i="4"/>
  <c r="G13" i="4" l="1"/>
  <c r="G9" i="4"/>
  <c r="G5" i="4"/>
  <c r="I3" i="4" s="1"/>
  <c r="F11" i="4"/>
  <c r="G11" i="4" s="1"/>
  <c r="E14" i="2"/>
  <c r="G15" i="4"/>
  <c r="G7" i="4"/>
  <c r="I7" i="4" l="1"/>
  <c r="I5" i="4"/>
  <c r="A1" i="4"/>
  <c r="B11" i="3"/>
  <c r="B7" i="3"/>
  <c r="B5" i="3"/>
  <c r="B3" i="3"/>
  <c r="A11" i="3"/>
  <c r="A7" i="3"/>
  <c r="A3" i="3"/>
  <c r="C8" i="3" l="1"/>
  <c r="E7" i="5"/>
  <c r="C7" i="3" s="1"/>
  <c r="E5" i="5" l="1"/>
  <c r="C5" i="3" s="1"/>
  <c r="E6" i="5"/>
  <c r="C6" i="3" s="1"/>
  <c r="E4" i="5"/>
  <c r="C4" i="3" s="1"/>
  <c r="C3" i="3" l="1"/>
  <c r="E4" i="2" l="1"/>
  <c r="E16" i="2" l="1"/>
  <c r="E8" i="2"/>
  <c r="E12" i="2"/>
  <c r="E6" i="2"/>
  <c r="F12" i="2" l="1"/>
  <c r="AN12" i="2" s="1"/>
  <c r="F16" i="2"/>
  <c r="AN16" i="2" s="1"/>
  <c r="F6" i="2"/>
  <c r="AN6" i="2" s="1"/>
  <c r="F10" i="2"/>
  <c r="AN10" i="2" s="1"/>
  <c r="F14" i="2"/>
  <c r="AN14" i="2" s="1"/>
  <c r="F8" i="2"/>
  <c r="AN8" i="2" s="1"/>
</calcChain>
</file>

<file path=xl/sharedStrings.xml><?xml version="1.0" encoding="utf-8"?>
<sst xmlns="http://schemas.openxmlformats.org/spreadsheetml/2006/main" count="1270" uniqueCount="116">
  <si>
    <t>PI</t>
  </si>
  <si>
    <t>Tube Number</t>
  </si>
  <si>
    <t>Treatment</t>
  </si>
  <si>
    <t>Compound</t>
  </si>
  <si>
    <t>Viability</t>
  </si>
  <si>
    <t>Average Viability</t>
  </si>
  <si>
    <t>Relative Viability</t>
  </si>
  <si>
    <t>Main Run 1</t>
  </si>
  <si>
    <t>Main Run 2</t>
  </si>
  <si>
    <t>Main Run 3</t>
  </si>
  <si>
    <t>% Cells</t>
  </si>
  <si>
    <t>Solvent Control</t>
  </si>
  <si>
    <t>Controls</t>
  </si>
  <si>
    <t>Expected Relative Viability</t>
  </si>
  <si>
    <t>Un-stimulated</t>
  </si>
  <si>
    <t>QC Viability</t>
  </si>
  <si>
    <t>Unstim</t>
  </si>
  <si>
    <t>Run Pass
(Y/N)</t>
  </si>
  <si>
    <t>Neg Ctrl</t>
  </si>
  <si>
    <t>Pos Ctrl</t>
  </si>
  <si>
    <t>Main Run 4</t>
  </si>
  <si>
    <t>Main Run 5</t>
  </si>
  <si>
    <t>Main Run 6</t>
  </si>
  <si>
    <t>0.1% DMSO - PI</t>
  </si>
  <si>
    <t>Unstained</t>
  </si>
  <si>
    <t>Reactive Black 5</t>
  </si>
  <si>
    <t>Main Run 8</t>
  </si>
  <si>
    <r>
      <t xml:space="preserve">Pass </t>
    </r>
    <r>
      <rPr>
        <sz val="11"/>
        <color theme="1"/>
        <rFont val="Arial"/>
        <family val="2"/>
      </rPr>
      <t>≥4</t>
    </r>
    <r>
      <rPr>
        <sz val="11"/>
        <color theme="1"/>
        <rFont val="Calibri"/>
        <family val="2"/>
        <scheme val="minor"/>
      </rPr>
      <t xml:space="preserve">
Main Runs</t>
    </r>
  </si>
  <si>
    <t>Main Run 5 (Repeats)</t>
  </si>
  <si>
    <t>Main Run 6 (Repeats)</t>
  </si>
  <si>
    <t>Main Run 8 (Repeats)</t>
  </si>
  <si>
    <t>% Cells (Repeats)</t>
  </si>
  <si>
    <t>PPD</t>
  </si>
  <si>
    <t>0.1% Acetone - PI</t>
  </si>
  <si>
    <t>BRTGA-021</t>
  </si>
  <si>
    <t>Compounds</t>
  </si>
  <si>
    <t>Descr.</t>
  </si>
  <si>
    <t>WID</t>
  </si>
  <si>
    <t>%-T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</si>
  <si>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</si>
  <si>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</si>
  <si>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</si>
  <si>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</si>
  <si>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</si>
  <si>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</si>
  <si>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</si>
  <si>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</si>
  <si>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</si>
  <si>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</si>
  <si>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</si>
  <si>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</si>
  <si>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</si>
  <si>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</si>
  <si>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</si>
  <si>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</si>
  <si>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</si>
  <si>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</si>
  <si>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</si>
  <si>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</si>
  <si>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</si>
  <si>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</si>
  <si>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</si>
  <si>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</si>
  <si>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</si>
  <si>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</si>
  <si>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</si>
  <si>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</si>
  <si>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</si>
  <si>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</si>
  <si>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</si>
  <si>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</si>
  <si>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</si>
  <si>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</si>
  <si>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</si>
  <si>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</si>
  <si>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</si>
  <si>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</si>
  <si>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</si>
  <si>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</si>
  <si>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</si>
  <si>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</si>
  <si>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</si>
  <si>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</si>
  <si>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</si>
  <si>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</si>
  <si>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</si>
  <si>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</si>
  <si>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</si>
  <si>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</si>
  <si>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</si>
  <si>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</si>
  <si>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</si>
  <si>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</si>
  <si>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</si>
  <si>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</si>
  <si>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</si>
  <si>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</si>
  <si>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</si>
  <si>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</si>
  <si>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Exp B</t>
  </si>
  <si>
    <t>Exp C</t>
  </si>
  <si>
    <t>RB5 Failed Nanostring</t>
  </si>
  <si>
    <t xml:space="preserve">n </t>
  </si>
  <si>
    <t>Main Run 7 (Repeats)</t>
  </si>
  <si>
    <t>Main Run 7</t>
  </si>
  <si>
    <t>NegCtrl Failed Nanostring</t>
  </si>
  <si>
    <t>Main Run 9</t>
  </si>
  <si>
    <t>Main Run 9 (Repeats)</t>
  </si>
  <si>
    <t>E8</t>
  </si>
  <si>
    <t>F8</t>
  </si>
  <si>
    <t>Main Run 10 (Repeats)</t>
  </si>
  <si>
    <t>Main Run 10</t>
  </si>
  <si>
    <t>Main Run 11 (Repeats)</t>
  </si>
  <si>
    <t>Main Run 11</t>
  </si>
  <si>
    <t>Main Run 12 (Repeats)</t>
  </si>
  <si>
    <t>Main Run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</si>
</sst>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\ &quot;µM - PI&quot;"/>
    <numFmt numFmtId="166" formatCode="0.0\ &quot;µM - PI&quot;"/>
    <numFmt numFmtId="167" formatCode="0&quot;%&quot;"/>
    <numFmt numFmtId="168" formatCode="&quot;A&quot;0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10" fontId="0" fillId="0" borderId="0" xfId="0" applyNumberFormat="1"/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2" fontId="0" fillId="0" borderId="0" xfId="0" quotePrefix="1" applyNumberFormat="1" applyAlignment="1">
      <alignment vertical="center"/>
    </xf>
    <xf numFmtId="0" fontId="0" fillId="0" borderId="55" xfId="0" applyBorder="1" applyAlignment="1">
      <alignment horizontal="center" vertical="center" wrapText="1"/>
    </xf>
    <xf numFmtId="2" fontId="0" fillId="0" borderId="5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0" fillId="0" borderId="56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2" fontId="0" fillId="0" borderId="64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2" fontId="0" fillId="0" borderId="0" xfId="0" applyNumberFormat="1"/>
    <xf numFmtId="0" fontId="0" fillId="0" borderId="6" xfId="0" applyBorder="1" applyAlignment="1">
      <alignment horizontal="center"/>
    </xf>
    <xf numFmtId="0" fontId="8" fillId="0" borderId="76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8" fillId="0" borderId="79" xfId="0" applyFont="1" applyBorder="1" applyAlignment="1">
      <alignment vertical="center" wrapText="1"/>
    </xf>
    <xf numFmtId="0" fontId="8" fillId="0" borderId="81" xfId="0" applyFont="1" applyBorder="1" applyAlignment="1">
      <alignment vertical="center" wrapText="1"/>
    </xf>
    <xf numFmtId="0" fontId="8" fillId="0" borderId="82" xfId="0" applyFont="1" applyBorder="1" applyAlignment="1">
      <alignment vertical="center" wrapText="1"/>
    </xf>
    <xf numFmtId="2" fontId="0" fillId="0" borderId="6" xfId="0" applyNumberForma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2" fontId="0" fillId="4" borderId="16" xfId="0" applyNumberFormat="1" applyFill="1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2" fontId="0" fillId="4" borderId="68" xfId="0" applyNumberFormat="1" applyFill="1" applyBorder="1" applyAlignment="1">
      <alignment horizontal="center"/>
    </xf>
    <xf numFmtId="2" fontId="0" fillId="4" borderId="64" xfId="0" applyNumberFormat="1" applyFill="1" applyBorder="1" applyAlignment="1">
      <alignment horizontal="center"/>
    </xf>
    <xf numFmtId="2" fontId="8" fillId="0" borderId="0" xfId="0" applyNumberFormat="1" applyFont="1" applyAlignment="1">
      <alignment vertical="center" wrapText="1"/>
    </xf>
    <xf numFmtId="10" fontId="0" fillId="0" borderId="0" xfId="0" applyNumberFormat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0" fillId="0" borderId="84" xfId="0" applyBorder="1" applyAlignment="1">
      <alignment horizontal="center" vertical="center" wrapText="1"/>
    </xf>
    <xf numFmtId="2" fontId="0" fillId="0" borderId="85" xfId="0" applyNumberFormat="1" applyBorder="1" applyAlignment="1">
      <alignment horizontal="center"/>
    </xf>
    <xf numFmtId="2" fontId="0" fillId="0" borderId="86" xfId="0" applyNumberFormat="1" applyBorder="1" applyAlignment="1">
      <alignment horizontal="center"/>
    </xf>
    <xf numFmtId="2" fontId="0" fillId="0" borderId="87" xfId="0" applyNumberFormat="1" applyBorder="1" applyAlignment="1">
      <alignment horizontal="center"/>
    </xf>
    <xf numFmtId="2" fontId="0" fillId="0" borderId="88" xfId="0" applyNumberFormat="1" applyBorder="1" applyAlignment="1">
      <alignment horizontal="center"/>
    </xf>
    <xf numFmtId="2" fontId="0" fillId="0" borderId="89" xfId="0" applyNumberFormat="1" applyBorder="1" applyAlignment="1">
      <alignment horizontal="center"/>
    </xf>
    <xf numFmtId="2" fontId="0" fillId="0" borderId="90" xfId="0" applyNumberFormat="1" applyBorder="1" applyAlignment="1">
      <alignment horizontal="center"/>
    </xf>
    <xf numFmtId="0" fontId="0" fillId="0" borderId="30" xfId="0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10" fillId="0" borderId="61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/>
    </xf>
    <xf numFmtId="0" fontId="10" fillId="4" borderId="38" xfId="0" applyFont="1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2" fontId="0" fillId="0" borderId="48" xfId="0" quotePrefix="1" applyNumberFormat="1" applyBorder="1" applyAlignment="1">
      <alignment horizontal="center" vertical="center"/>
    </xf>
    <xf numFmtId="2" fontId="0" fillId="0" borderId="67" xfId="0" quotePrefix="1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7" fontId="0" fillId="0" borderId="48" xfId="0" applyNumberFormat="1" applyBorder="1" applyAlignment="1">
      <alignment horizontal="center" vertical="center"/>
    </xf>
    <xf numFmtId="167" fontId="0" fillId="0" borderId="44" xfId="0" applyNumberFormat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164" fontId="0" fillId="4" borderId="20" xfId="0" applyNumberFormat="1" applyFill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66" xfId="0" applyNumberFormat="1" applyBorder="1" applyAlignment="1">
      <alignment horizontal="center" vertical="center"/>
    </xf>
    <xf numFmtId="167" fontId="0" fillId="0" borderId="67" xfId="0" applyNumberFormat="1" applyBorder="1" applyAlignment="1">
      <alignment horizontal="center" vertical="center"/>
    </xf>
    <xf numFmtId="2" fontId="0" fillId="4" borderId="66" xfId="0" applyNumberFormat="1" applyFill="1" applyBorder="1" applyAlignment="1">
      <alignment horizontal="center" vertical="center"/>
    </xf>
    <xf numFmtId="164" fontId="0" fillId="4" borderId="23" xfId="0" applyNumberFormat="1" applyFill="1" applyBorder="1" applyAlignment="1">
      <alignment horizontal="center" vertical="center"/>
    </xf>
    <xf numFmtId="164" fontId="0" fillId="4" borderId="69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167" fontId="0" fillId="0" borderId="47" xfId="0" applyNumberFormat="1" applyBorder="1" applyAlignment="1">
      <alignment horizontal="center" vertical="center"/>
    </xf>
    <xf numFmtId="167" fontId="0" fillId="0" borderId="45" xfId="0" applyNumberFormat="1" applyBorder="1" applyAlignment="1">
      <alignment horizontal="center" vertical="center"/>
    </xf>
    <xf numFmtId="168" fontId="0" fillId="0" borderId="2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4" borderId="17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44" xfId="0" quotePrefix="1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3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2" fontId="0" fillId="2" borderId="45" xfId="0" applyNumberFormat="1" applyFill="1" applyBorder="1" applyAlignment="1">
      <alignment horizontal="center" vertical="center"/>
    </xf>
    <xf numFmtId="2" fontId="0" fillId="2" borderId="46" xfId="0" applyNumberFormat="1" applyFill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165" fontId="0" fillId="0" borderId="2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62" xfId="0" applyFont="1" applyBorder="1" applyAlignment="1">
      <alignment horizontal="center" vertical="center" textRotation="90"/>
    </xf>
    <xf numFmtId="0" fontId="0" fillId="0" borderId="57" xfId="0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 wrapText="1"/>
    </xf>
    <xf numFmtId="168" fontId="0" fillId="0" borderId="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 wrapText="1"/>
    </xf>
    <xf numFmtId="168" fontId="0" fillId="0" borderId="6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8" fontId="0" fillId="0" borderId="37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68" fontId="0" fillId="0" borderId="24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 textRotation="90"/>
    </xf>
    <xf numFmtId="0" fontId="2" fillId="0" borderId="62" xfId="0" applyFont="1" applyBorder="1" applyAlignment="1">
      <alignment horizontal="center" vertical="center" textRotation="90"/>
    </xf>
    <xf numFmtId="2" fontId="0" fillId="0" borderId="37" xfId="0" applyNumberFormat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29" xfId="0" applyNumberFormat="1" applyBorder="1" applyAlignment="1">
      <alignment horizontal="center" vertical="center"/>
    </xf>
    <xf numFmtId="168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168" fontId="0" fillId="0" borderId="30" xfId="0" applyNumberForma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0" fontId="0" fillId="0" borderId="78" xfId="0" applyNumberFormat="1" applyBorder="1" applyAlignment="1">
      <alignment horizontal="center" vertical="center"/>
    </xf>
    <xf numFmtId="10" fontId="0" fillId="0" borderId="80" xfId="0" applyNumberFormat="1" applyBorder="1" applyAlignment="1">
      <alignment horizontal="center" vertical="center"/>
    </xf>
    <xf numFmtId="10" fontId="0" fillId="0" borderId="83" xfId="0" applyNumberFormat="1" applyBorder="1" applyAlignment="1">
      <alignment horizontal="center" vertical="center"/>
    </xf>
    <xf numFmtId="168" fontId="0" fillId="0" borderId="24" xfId="0" applyNumberFormat="1" applyBorder="1" applyAlignment="1">
      <alignment horizontal="center" vertical="center" wrapText="1"/>
    </xf>
    <xf numFmtId="168" fontId="0" fillId="0" borderId="29" xfId="0" applyNumberFormat="1" applyBorder="1" applyAlignment="1">
      <alignment horizontal="center" vertical="center" wrapText="1"/>
    </xf>
  </cellXfs>
  <cellStyles count="1">
    <cellStyle name="Normal" xfId="0" builtinId="0"/>
  </cellStyles>
  <dxfs count="105"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rgb="FFFFFF66"/>
        </patternFill>
      </fill>
    </dxf>
    <dxf>
      <font>
        <color rgb="FFFF0000"/>
      </font>
      <fill>
        <patternFill>
          <bgColor rgb="FFFFCC99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CCFFCC"/>
      <color rgb="FFCCFFFF"/>
      <color rgb="FFCCCCFF"/>
      <color rgb="FF9AA1E2"/>
      <color rgb="FF8DD4DB"/>
      <color rgb="FFFF99FF"/>
      <color rgb="FFFFFFCC"/>
      <color rgb="FFFFCCFF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26"/>
  <sheetViews>
    <sheetView tabSelected="1" zoomScale="85" zoomScaleNormal="85" workbookViewId="0">
      <pane xSplit="3" ySplit="3" topLeftCell="D10" activePane="bottomRight" state="frozen"/>
      <selection activeCell="AH3" sqref="AH1:AJ1048576"/>
      <selection pane="topRight" activeCell="AH3" sqref="AH1:AJ1048576"/>
      <selection pane="bottomLeft" activeCell="AH3" sqref="AH1:AJ1048576"/>
      <selection pane="bottomRight" activeCell="B20" sqref="B20"/>
    </sheetView>
  </sheetViews>
  <sheetFormatPr defaultRowHeight="14.4" x14ac:dyDescent="0.3"/>
  <cols>
    <col min="1" max="1" width="12.109375" style="1" customWidth="1"/>
    <col min="2" max="2" width="16.5546875" style="1" bestFit="1" customWidth="1"/>
    <col min="3" max="3" width="9.109375" style="1" customWidth="1"/>
    <col min="5" max="5" width="9.109375" style="2"/>
    <col min="6" max="6" width="9.109375" style="2" customWidth="1"/>
    <col min="8" max="8" width="9.109375" style="2"/>
    <col min="9" max="9" width="9.109375" style="2" customWidth="1"/>
    <col min="11" max="11" width="9.109375" style="2"/>
    <col min="12" max="12" width="9.109375" style="2" customWidth="1"/>
    <col min="14" max="14" width="9.109375" style="2"/>
    <col min="15" max="15" width="9.109375" style="2" customWidth="1"/>
    <col min="17" max="17" width="9.109375" style="2"/>
    <col min="18" max="18" width="9.109375" style="2" customWidth="1"/>
    <col min="20" max="20" width="9.109375" style="2"/>
    <col min="21" max="21" width="9.109375" style="2" customWidth="1"/>
    <col min="23" max="24" width="9.109375" style="2"/>
    <col min="26" max="27" width="9.109375" style="2"/>
    <col min="29" max="30" width="9.109375" style="2"/>
    <col min="32" max="33" width="9.109375" style="2"/>
    <col min="35" max="36" width="9.109375" style="2"/>
    <col min="38" max="39" width="9.109375" style="2"/>
  </cols>
  <sheetData>
    <row r="1" spans="1:40" ht="15" customHeight="1" x14ac:dyDescent="0.3">
      <c r="A1" s="166" t="s">
        <v>3</v>
      </c>
      <c r="B1" s="164" t="s">
        <v>2</v>
      </c>
      <c r="C1" s="169" t="s">
        <v>13</v>
      </c>
      <c r="D1" s="109"/>
      <c r="E1" s="110"/>
      <c r="F1" s="111"/>
      <c r="G1" s="109"/>
      <c r="H1" s="110"/>
      <c r="I1" s="111"/>
      <c r="J1" s="117" t="s">
        <v>101</v>
      </c>
      <c r="K1" s="118"/>
      <c r="L1" s="119"/>
      <c r="M1" s="109"/>
      <c r="N1" s="110"/>
      <c r="O1" s="111"/>
      <c r="P1" s="109"/>
      <c r="Q1" s="110"/>
      <c r="R1" s="111"/>
      <c r="S1" s="117" t="s">
        <v>105</v>
      </c>
      <c r="T1" s="118"/>
      <c r="U1" s="119"/>
      <c r="V1" s="109"/>
      <c r="W1" s="110"/>
      <c r="X1" s="111"/>
      <c r="Y1" s="109"/>
      <c r="Z1" s="110"/>
      <c r="AA1" s="111"/>
      <c r="AB1" s="109"/>
      <c r="AC1" s="110"/>
      <c r="AD1" s="111"/>
      <c r="AE1" s="109"/>
      <c r="AF1" s="110"/>
      <c r="AG1" s="111"/>
      <c r="AH1" s="109"/>
      <c r="AI1" s="110"/>
      <c r="AJ1" s="111"/>
      <c r="AK1" s="109"/>
      <c r="AL1" s="110"/>
      <c r="AM1" s="111"/>
      <c r="AN1" s="172" t="s">
        <v>27</v>
      </c>
    </row>
    <row r="2" spans="1:40" ht="15" customHeight="1" x14ac:dyDescent="0.3">
      <c r="A2" s="167"/>
      <c r="B2" s="160"/>
      <c r="C2" s="170"/>
      <c r="D2" s="112" t="s">
        <v>7</v>
      </c>
      <c r="E2" s="113"/>
      <c r="F2" s="114"/>
      <c r="G2" s="112" t="s">
        <v>8</v>
      </c>
      <c r="H2" s="113"/>
      <c r="I2" s="114"/>
      <c r="J2" s="120" t="s">
        <v>9</v>
      </c>
      <c r="K2" s="121"/>
      <c r="L2" s="122"/>
      <c r="M2" s="112" t="s">
        <v>20</v>
      </c>
      <c r="N2" s="113"/>
      <c r="O2" s="114"/>
      <c r="P2" s="112" t="s">
        <v>28</v>
      </c>
      <c r="Q2" s="113"/>
      <c r="R2" s="114"/>
      <c r="S2" s="120" t="s">
        <v>29</v>
      </c>
      <c r="T2" s="121"/>
      <c r="U2" s="122"/>
      <c r="V2" s="112" t="s">
        <v>103</v>
      </c>
      <c r="W2" s="113"/>
      <c r="X2" s="114"/>
      <c r="Y2" s="112" t="s">
        <v>30</v>
      </c>
      <c r="Z2" s="113"/>
      <c r="AA2" s="114"/>
      <c r="AB2" s="112" t="s">
        <v>107</v>
      </c>
      <c r="AC2" s="113"/>
      <c r="AD2" s="114"/>
      <c r="AE2" s="112" t="s">
        <v>110</v>
      </c>
      <c r="AF2" s="113"/>
      <c r="AG2" s="114"/>
      <c r="AH2" s="112" t="s">
        <v>112</v>
      </c>
      <c r="AI2" s="113"/>
      <c r="AJ2" s="114"/>
      <c r="AK2" s="112" t="s">
        <v>114</v>
      </c>
      <c r="AL2" s="113"/>
      <c r="AM2" s="114"/>
      <c r="AN2" s="173"/>
    </row>
    <row r="3" spans="1:40" ht="28.8" x14ac:dyDescent="0.3">
      <c r="A3" s="168"/>
      <c r="B3" s="165"/>
      <c r="C3" s="171"/>
      <c r="D3" s="47" t="s">
        <v>4</v>
      </c>
      <c r="E3" s="3" t="s">
        <v>5</v>
      </c>
      <c r="F3" s="46" t="s">
        <v>6</v>
      </c>
      <c r="G3" s="47" t="s">
        <v>4</v>
      </c>
      <c r="H3" s="3" t="s">
        <v>5</v>
      </c>
      <c r="I3" s="46" t="s">
        <v>6</v>
      </c>
      <c r="J3" s="66" t="s">
        <v>4</v>
      </c>
      <c r="K3" s="67" t="s">
        <v>5</v>
      </c>
      <c r="L3" s="68" t="s">
        <v>6</v>
      </c>
      <c r="M3" s="47" t="s">
        <v>4</v>
      </c>
      <c r="N3" s="3" t="s">
        <v>5</v>
      </c>
      <c r="O3" s="46" t="s">
        <v>6</v>
      </c>
      <c r="P3" s="47" t="s">
        <v>4</v>
      </c>
      <c r="Q3" s="3" t="s">
        <v>5</v>
      </c>
      <c r="R3" s="46" t="s">
        <v>6</v>
      </c>
      <c r="S3" s="66" t="s">
        <v>4</v>
      </c>
      <c r="T3" s="67" t="s">
        <v>5</v>
      </c>
      <c r="U3" s="68" t="s">
        <v>6</v>
      </c>
      <c r="V3" s="47" t="s">
        <v>4</v>
      </c>
      <c r="W3" s="3" t="s">
        <v>5</v>
      </c>
      <c r="X3" s="46" t="s">
        <v>6</v>
      </c>
      <c r="Y3" s="47" t="s">
        <v>4</v>
      </c>
      <c r="Z3" s="3" t="s">
        <v>5</v>
      </c>
      <c r="AA3" s="46" t="s">
        <v>6</v>
      </c>
      <c r="AB3" s="47" t="s">
        <v>4</v>
      </c>
      <c r="AC3" s="3" t="s">
        <v>5</v>
      </c>
      <c r="AD3" s="46" t="s">
        <v>6</v>
      </c>
      <c r="AE3" s="47" t="s">
        <v>4</v>
      </c>
      <c r="AF3" s="3" t="s">
        <v>5</v>
      </c>
      <c r="AG3" s="46" t="s">
        <v>6</v>
      </c>
      <c r="AH3" s="47" t="s">
        <v>4</v>
      </c>
      <c r="AI3" s="3" t="s">
        <v>5</v>
      </c>
      <c r="AJ3" s="46" t="s">
        <v>6</v>
      </c>
      <c r="AK3" s="47" t="s">
        <v>4</v>
      </c>
      <c r="AL3" s="3" t="s">
        <v>5</v>
      </c>
      <c r="AM3" s="46" t="s">
        <v>6</v>
      </c>
      <c r="AN3" s="174"/>
    </row>
    <row r="4" spans="1:40" ht="15" customHeight="1" x14ac:dyDescent="0.3">
      <c r="A4" s="123" t="s">
        <v>14</v>
      </c>
      <c r="B4" s="128" t="s">
        <v>24</v>
      </c>
      <c r="C4" s="147"/>
      <c r="D4" s="16">
        <f>'Run 1'!$E3</f>
        <v>99.77</v>
      </c>
      <c r="E4" s="100">
        <f>AVERAGE(D4:D5)</f>
        <v>99.805000000000007</v>
      </c>
      <c r="F4" s="115"/>
      <c r="G4" s="16">
        <f>'Run 2'!$E3</f>
        <v>99.22</v>
      </c>
      <c r="H4" s="100">
        <f>AVERAGE(G4:G5)</f>
        <v>99.13</v>
      </c>
      <c r="I4" s="115"/>
      <c r="J4" s="69">
        <f>'Run 3'!$E3</f>
        <v>99.08</v>
      </c>
      <c r="K4" s="144">
        <f>AVERAGE(J4:J5)</f>
        <v>99.05</v>
      </c>
      <c r="L4" s="155"/>
      <c r="M4" s="16">
        <f>'Run 4'!$E3</f>
        <v>99.04</v>
      </c>
      <c r="N4" s="100">
        <f>AVERAGE(M4:M5)</f>
        <v>98.79</v>
      </c>
      <c r="O4" s="115"/>
      <c r="P4" s="16">
        <f>'Run 5'!$E3</f>
        <v>99.38</v>
      </c>
      <c r="Q4" s="100">
        <f>AVERAGE(P4:P5)</f>
        <v>99.36</v>
      </c>
      <c r="R4" s="160"/>
      <c r="S4" s="69">
        <f>'Run 6'!$E3</f>
        <v>99.76</v>
      </c>
      <c r="T4" s="144">
        <f>AVERAGE(S4:S5)</f>
        <v>99.805000000000007</v>
      </c>
      <c r="U4" s="155"/>
      <c r="V4" s="16">
        <f>'Run 7'!$E3</f>
        <v>99.23</v>
      </c>
      <c r="W4" s="100">
        <f>AVERAGE(V4:V5)</f>
        <v>99.19</v>
      </c>
      <c r="X4" s="115"/>
      <c r="Y4" s="16">
        <f>'Run 8'!$E3</f>
        <v>99.77</v>
      </c>
      <c r="Z4" s="100">
        <f>AVERAGE(Y4:Y5)</f>
        <v>99.775000000000006</v>
      </c>
      <c r="AA4" s="115"/>
      <c r="AB4" s="16">
        <f>'Run 9'!$E3</f>
        <v>99.47</v>
      </c>
      <c r="AC4" s="100">
        <f>AVERAGE(AB4:AB5)</f>
        <v>99.460000000000008</v>
      </c>
      <c r="AD4" s="115"/>
      <c r="AE4" s="16">
        <f>'Run 10'!$E3</f>
        <v>99.73</v>
      </c>
      <c r="AF4" s="100">
        <f>AVERAGE(AE4:AE5)</f>
        <v>99.65</v>
      </c>
      <c r="AG4" s="115"/>
      <c r="AH4" s="16" t="e">
        <f>#REF!</f>
        <v>#REF!</v>
      </c>
      <c r="AI4" s="100" t="e">
        <f>AVERAGE(AH4:AH5)</f>
        <v>#REF!</v>
      </c>
      <c r="AJ4" s="115"/>
      <c r="AK4" s="16" t="e">
        <f>#REF!</f>
        <v>#REF!</v>
      </c>
      <c r="AL4" s="100" t="e">
        <f>AVERAGE(AK4:AK5)</f>
        <v>#REF!</v>
      </c>
      <c r="AM4" s="115"/>
      <c r="AN4" s="175"/>
    </row>
    <row r="5" spans="1:40" x14ac:dyDescent="0.3">
      <c r="A5" s="124"/>
      <c r="B5" s="153"/>
      <c r="C5" s="148"/>
      <c r="D5" s="17">
        <f>'Run 1'!$E4</f>
        <v>99.84</v>
      </c>
      <c r="E5" s="97"/>
      <c r="F5" s="116"/>
      <c r="G5" s="17">
        <f>'Run 2'!$E4</f>
        <v>99.04</v>
      </c>
      <c r="H5" s="97"/>
      <c r="I5" s="116"/>
      <c r="J5" s="70">
        <f>'Run 3'!$E4</f>
        <v>99.02</v>
      </c>
      <c r="K5" s="143"/>
      <c r="L5" s="156"/>
      <c r="M5" s="17">
        <f>'Run 4'!$E4</f>
        <v>98.54</v>
      </c>
      <c r="N5" s="97"/>
      <c r="O5" s="116"/>
      <c r="P5" s="17">
        <f>'Run 5'!$E4</f>
        <v>99.34</v>
      </c>
      <c r="Q5" s="97"/>
      <c r="R5" s="161"/>
      <c r="S5" s="70">
        <f>'Run 6'!$E4</f>
        <v>99.85</v>
      </c>
      <c r="T5" s="143"/>
      <c r="U5" s="156"/>
      <c r="V5" s="17">
        <f>'Run 7'!$E4</f>
        <v>99.15</v>
      </c>
      <c r="W5" s="97"/>
      <c r="X5" s="116"/>
      <c r="Y5" s="17">
        <f>'Run 8'!$E4</f>
        <v>99.78</v>
      </c>
      <c r="Z5" s="97"/>
      <c r="AA5" s="116"/>
      <c r="AB5" s="17">
        <f>'Run 9'!$E4</f>
        <v>99.45</v>
      </c>
      <c r="AC5" s="97"/>
      <c r="AD5" s="116"/>
      <c r="AE5" s="17">
        <f>'Run 10'!$E4</f>
        <v>99.57</v>
      </c>
      <c r="AF5" s="97"/>
      <c r="AG5" s="116"/>
      <c r="AH5" s="17" t="e">
        <f>#REF!</f>
        <v>#REF!</v>
      </c>
      <c r="AI5" s="97"/>
      <c r="AJ5" s="116"/>
      <c r="AK5" s="17" t="e">
        <f>#REF!</f>
        <v>#REF!</v>
      </c>
      <c r="AL5" s="97"/>
      <c r="AM5" s="116"/>
      <c r="AN5" s="176"/>
    </row>
    <row r="6" spans="1:40" x14ac:dyDescent="0.3">
      <c r="A6" s="124"/>
      <c r="B6" s="152" t="s">
        <v>0</v>
      </c>
      <c r="C6" s="149">
        <v>100</v>
      </c>
      <c r="D6" s="17">
        <f>'Run 1'!$E5</f>
        <v>95.1</v>
      </c>
      <c r="E6" s="105">
        <f>AVERAGE(D6:D7)</f>
        <v>95.47999999999999</v>
      </c>
      <c r="F6" s="98">
        <f>ROUND(E6/E$6*100,1)</f>
        <v>100</v>
      </c>
      <c r="G6" s="17">
        <f>'Run 2'!$E5</f>
        <v>94.01</v>
      </c>
      <c r="H6" s="105">
        <f>AVERAGE(G6:G7)</f>
        <v>93.91</v>
      </c>
      <c r="I6" s="98">
        <f>ROUND(H6/H$6*100,1)</f>
        <v>100</v>
      </c>
      <c r="J6" s="70">
        <f>'Run 3'!$E5</f>
        <v>89.95</v>
      </c>
      <c r="K6" s="157">
        <f>AVERAGE(J6:J7)</f>
        <v>89.460000000000008</v>
      </c>
      <c r="L6" s="134">
        <f>ROUND(K6/K$6*100,1)</f>
        <v>100</v>
      </c>
      <c r="M6" s="17">
        <f>'Run 4'!$E5</f>
        <v>88.94</v>
      </c>
      <c r="N6" s="105">
        <f>AVERAGE(M6:M7)</f>
        <v>88.634999999999991</v>
      </c>
      <c r="O6" s="98">
        <f>ROUND(N6/N$6*100,1)</f>
        <v>100</v>
      </c>
      <c r="P6" s="17">
        <f>'Run 5'!$E5</f>
        <v>93.31</v>
      </c>
      <c r="Q6" s="105">
        <f>AVERAGE(P6:P7)</f>
        <v>93.65</v>
      </c>
      <c r="R6" s="98">
        <f>ROUND(Q6/Q$6*100,1)</f>
        <v>100</v>
      </c>
      <c r="S6" s="70">
        <f>'Run 6'!$E5</f>
        <v>89.31</v>
      </c>
      <c r="T6" s="157">
        <f>AVERAGE(S6:S7)</f>
        <v>89.259999999999991</v>
      </c>
      <c r="U6" s="134">
        <f>ROUND(T6/T$6*100,1)</f>
        <v>100</v>
      </c>
      <c r="V6" s="17">
        <f>'Run 7'!$E5</f>
        <v>86.44</v>
      </c>
      <c r="W6" s="105">
        <f>AVERAGE(V6:V7)</f>
        <v>87.305000000000007</v>
      </c>
      <c r="X6" s="98">
        <f>ROUND(W6/W$6*100,1)</f>
        <v>100</v>
      </c>
      <c r="Y6" s="17">
        <f>'Run 8'!$E5</f>
        <v>92.12</v>
      </c>
      <c r="Z6" s="105">
        <f>AVERAGE(Y6:Y7)</f>
        <v>91.9</v>
      </c>
      <c r="AA6" s="98">
        <f>ROUND(Z6/Z$6*100,1)</f>
        <v>100</v>
      </c>
      <c r="AB6" s="17">
        <f>'Run 9'!$E5</f>
        <v>91.22</v>
      </c>
      <c r="AC6" s="105">
        <f>AVERAGE(AB6:AB7)</f>
        <v>91.31</v>
      </c>
      <c r="AD6" s="98">
        <f>ROUND(AC6/AC$6*100,1)</f>
        <v>100</v>
      </c>
      <c r="AE6" s="17">
        <f>'Run 10'!$E5</f>
        <v>92.73</v>
      </c>
      <c r="AF6" s="105">
        <f>AVERAGE(AE6:AE7)</f>
        <v>92.81</v>
      </c>
      <c r="AG6" s="98">
        <f>ROUND(AF6/AF$6*100,1)</f>
        <v>100</v>
      </c>
      <c r="AH6" s="17" t="e">
        <f>#REF!</f>
        <v>#REF!</v>
      </c>
      <c r="AI6" s="105" t="e">
        <f>AVERAGE(AH6:AH7)</f>
        <v>#REF!</v>
      </c>
      <c r="AJ6" s="98" t="e">
        <f>ROUND(AI6/AI$6*100,1)</f>
        <v>#REF!</v>
      </c>
      <c r="AK6" s="17" t="e">
        <f>#REF!</f>
        <v>#REF!</v>
      </c>
      <c r="AL6" s="105" t="e">
        <f>AVERAGE(AK6:AK7)</f>
        <v>#REF!</v>
      </c>
      <c r="AM6" s="98" t="e">
        <f>ROUND(AL6/AL$6*100,1)</f>
        <v>#REF!</v>
      </c>
      <c r="AN6" s="177" t="str">
        <f>IF((COUNTIFS(F6,"&gt;94.49")+COUNTIFS(I6,"&gt;94.49")+COUNTIFS(O6,"&gt;94.49")+COUNTIFS(R6,"&gt;94.49")+COUNTIFS(U6,"&gt;94.49")+COUNTIFS(X6,"&gt;94.49")+COUNTIFS(AA6,"&gt;94.49")+COUNTIFS(AG6,"&gt;94.49")+COUNTIFS(AJ6,"&gt;94.49")+COUNTIFS(AD6,"&gt;94.49")+COUNTIFS(AM6,"&gt;94.49"))&gt;=4,"Yes","No")</f>
        <v>Yes</v>
      </c>
    </row>
    <row r="7" spans="1:40" x14ac:dyDescent="0.3">
      <c r="A7" s="125"/>
      <c r="B7" s="129"/>
      <c r="C7" s="131"/>
      <c r="D7" s="18">
        <f>'Run 1'!$E6</f>
        <v>95.86</v>
      </c>
      <c r="E7" s="101"/>
      <c r="F7" s="99"/>
      <c r="G7" s="18">
        <f>'Run 2'!$E6</f>
        <v>93.81</v>
      </c>
      <c r="H7" s="101"/>
      <c r="I7" s="99"/>
      <c r="J7" s="71">
        <f>'Run 3'!$E6</f>
        <v>88.97</v>
      </c>
      <c r="K7" s="133"/>
      <c r="L7" s="135"/>
      <c r="M7" s="18">
        <f>'Run 4'!$E6</f>
        <v>88.33</v>
      </c>
      <c r="N7" s="101"/>
      <c r="O7" s="99"/>
      <c r="P7" s="18">
        <f>'Run 5'!$E6</f>
        <v>93.99</v>
      </c>
      <c r="Q7" s="101"/>
      <c r="R7" s="99"/>
      <c r="S7" s="71">
        <f>'Run 6'!$E6</f>
        <v>89.21</v>
      </c>
      <c r="T7" s="133"/>
      <c r="U7" s="135"/>
      <c r="V7" s="18">
        <f>'Run 7'!$E6</f>
        <v>88.17</v>
      </c>
      <c r="W7" s="101"/>
      <c r="X7" s="99"/>
      <c r="Y7" s="18">
        <f>'Run 8'!$E6</f>
        <v>91.68</v>
      </c>
      <c r="Z7" s="101"/>
      <c r="AA7" s="99"/>
      <c r="AB7" s="18">
        <f>'Run 9'!$E6</f>
        <v>91.4</v>
      </c>
      <c r="AC7" s="101"/>
      <c r="AD7" s="99"/>
      <c r="AE7" s="18">
        <f>'Run 10'!$E6</f>
        <v>92.89</v>
      </c>
      <c r="AF7" s="101"/>
      <c r="AG7" s="99"/>
      <c r="AH7" s="18" t="e">
        <f>#REF!</f>
        <v>#REF!</v>
      </c>
      <c r="AI7" s="101"/>
      <c r="AJ7" s="99"/>
      <c r="AK7" s="18" t="e">
        <f>#REF!</f>
        <v>#REF!</v>
      </c>
      <c r="AL7" s="101"/>
      <c r="AM7" s="99"/>
      <c r="AN7" s="159"/>
    </row>
    <row r="8" spans="1:40" ht="15" customHeight="1" x14ac:dyDescent="0.3">
      <c r="A8" s="123" t="s">
        <v>11</v>
      </c>
      <c r="B8" s="128" t="s">
        <v>23</v>
      </c>
      <c r="C8" s="130">
        <v>100</v>
      </c>
      <c r="D8" s="16">
        <f>'Run 1'!$E7</f>
        <v>94.65</v>
      </c>
      <c r="E8" s="96">
        <f>AVERAGE(D8:D9)</f>
        <v>94.62</v>
      </c>
      <c r="F8" s="98">
        <f>ROUND(E8/E$6*100,1)</f>
        <v>99.1</v>
      </c>
      <c r="G8" s="16">
        <f>'Run 2'!$E7</f>
        <v>92.15</v>
      </c>
      <c r="H8" s="96">
        <f>AVERAGE(G8:G9)</f>
        <v>93.26</v>
      </c>
      <c r="I8" s="98">
        <f>ROUND(H8/H$6*100,1)</f>
        <v>99.3</v>
      </c>
      <c r="J8" s="69">
        <f>'Run 3'!$E7</f>
        <v>87.54</v>
      </c>
      <c r="K8" s="132">
        <f>AVERAGE(J8:J9)</f>
        <v>88.564999999999998</v>
      </c>
      <c r="L8" s="134">
        <f>ROUND(K8/K$6*100,1)</f>
        <v>99</v>
      </c>
      <c r="M8" s="16">
        <f>'Run 4'!$E7</f>
        <v>86.33</v>
      </c>
      <c r="N8" s="96">
        <f>AVERAGE(M8:M9)</f>
        <v>87.234999999999999</v>
      </c>
      <c r="O8" s="98">
        <f>ROUND(N8/N$6*100,1)</f>
        <v>98.4</v>
      </c>
      <c r="P8" s="16">
        <f>'Run 5'!$E7</f>
        <v>95.13</v>
      </c>
      <c r="Q8" s="96">
        <f>AVERAGE(P8:P9)</f>
        <v>94.875</v>
      </c>
      <c r="R8" s="98">
        <f>ROUND(Q8/Q$6*100,1)</f>
        <v>101.3</v>
      </c>
      <c r="S8" s="69">
        <f>'Run 6'!$E7</f>
        <v>87.83</v>
      </c>
      <c r="T8" s="132">
        <f>AVERAGE(S8:S9)</f>
        <v>85.35499999999999</v>
      </c>
      <c r="U8" s="134">
        <f>ROUND(T8/T$6*100,1)</f>
        <v>95.6</v>
      </c>
      <c r="V8" s="16">
        <f>'Run 7'!$E7</f>
        <v>85.08</v>
      </c>
      <c r="W8" s="96">
        <f>AVERAGE(V8:V9)</f>
        <v>86.4</v>
      </c>
      <c r="X8" s="98">
        <f>ROUND(W8/W$6*100,1)</f>
        <v>99</v>
      </c>
      <c r="Y8" s="16">
        <f>'Run 8'!$E7</f>
        <v>89.85</v>
      </c>
      <c r="Z8" s="96">
        <f>AVERAGE(Y8:Y9)</f>
        <v>90.364999999999995</v>
      </c>
      <c r="AA8" s="98">
        <f>ROUND(Z8/Z$6*100,1)</f>
        <v>98.3</v>
      </c>
      <c r="AB8" s="16">
        <f>'Run 9'!$E7</f>
        <v>91.14</v>
      </c>
      <c r="AC8" s="96">
        <f>AVERAGE(AB8:AB9)</f>
        <v>91.265000000000001</v>
      </c>
      <c r="AD8" s="98">
        <f>ROUND(AC8/AC$6*100,1)</f>
        <v>100</v>
      </c>
      <c r="AE8" s="16">
        <f>'Run 10'!$E7</f>
        <v>93.75</v>
      </c>
      <c r="AF8" s="96">
        <f>AVERAGE(AE8:AE9)</f>
        <v>93.585000000000008</v>
      </c>
      <c r="AG8" s="98">
        <f>ROUND(AF8/AF$6*100,1)</f>
        <v>100.8</v>
      </c>
      <c r="AH8" s="16" t="e">
        <f>#REF!</f>
        <v>#REF!</v>
      </c>
      <c r="AI8" s="96" t="e">
        <f>AVERAGE(AH8:AH9)</f>
        <v>#REF!</v>
      </c>
      <c r="AJ8" s="98" t="e">
        <f>ROUND(AI8/AI$6*100,1)</f>
        <v>#REF!</v>
      </c>
      <c r="AK8" s="16" t="e">
        <f>#REF!</f>
        <v>#REF!</v>
      </c>
      <c r="AL8" s="96" t="e">
        <f>AVERAGE(AK8:AK9)</f>
        <v>#REF!</v>
      </c>
      <c r="AM8" s="98" t="e">
        <f>ROUND(AL8/AL$6*100,1)</f>
        <v>#REF!</v>
      </c>
      <c r="AN8" s="158" t="str">
        <f t="shared" ref="AN8" si="0">IF((COUNTIFS(F8,"&gt;94.49")+COUNTIFS(I8,"&gt;94.49")+COUNTIFS(O8,"&gt;94.49")+COUNTIFS(R8,"&gt;94.49")+COUNTIFS(U8,"&gt;94.49")+COUNTIFS(X8,"&gt;94.49")+COUNTIFS(AA8,"&gt;94.49")+COUNTIFS(AG8,"&gt;94.49")+COUNTIFS(AJ8,"&gt;94.49")+COUNTIFS(AD8,"&gt;94.49")+COUNTIFS(AM8,"&gt;94.49"))&gt;=4,"Yes","No")</f>
        <v>Yes</v>
      </c>
    </row>
    <row r="9" spans="1:40" x14ac:dyDescent="0.3">
      <c r="A9" s="124"/>
      <c r="B9" s="129"/>
      <c r="C9" s="131"/>
      <c r="D9" s="18">
        <f>'Run 1'!$E8</f>
        <v>94.59</v>
      </c>
      <c r="E9" s="101"/>
      <c r="F9" s="99"/>
      <c r="G9" s="18">
        <f>'Run 2'!$E8</f>
        <v>94.37</v>
      </c>
      <c r="H9" s="101"/>
      <c r="I9" s="99"/>
      <c r="J9" s="71">
        <f>'Run 3'!$E8</f>
        <v>89.59</v>
      </c>
      <c r="K9" s="133"/>
      <c r="L9" s="135"/>
      <c r="M9" s="18">
        <f>'Run 4'!$E8</f>
        <v>88.14</v>
      </c>
      <c r="N9" s="101"/>
      <c r="O9" s="99"/>
      <c r="P9" s="18">
        <f>'Run 5'!$E8</f>
        <v>94.62</v>
      </c>
      <c r="Q9" s="101"/>
      <c r="R9" s="99"/>
      <c r="S9" s="71">
        <f>'Run 6'!$E8</f>
        <v>82.88</v>
      </c>
      <c r="T9" s="133"/>
      <c r="U9" s="135"/>
      <c r="V9" s="18">
        <f>'Run 7'!$E8</f>
        <v>87.72</v>
      </c>
      <c r="W9" s="101"/>
      <c r="X9" s="99"/>
      <c r="Y9" s="18">
        <f>'Run 8'!$E8</f>
        <v>90.88</v>
      </c>
      <c r="Z9" s="101"/>
      <c r="AA9" s="99"/>
      <c r="AB9" s="18">
        <f>'Run 9'!$E8</f>
        <v>91.39</v>
      </c>
      <c r="AC9" s="101"/>
      <c r="AD9" s="99"/>
      <c r="AE9" s="18">
        <f>'Run 10'!$E8</f>
        <v>93.42</v>
      </c>
      <c r="AF9" s="101"/>
      <c r="AG9" s="99"/>
      <c r="AH9" s="18" t="e">
        <f>#REF!</f>
        <v>#REF!</v>
      </c>
      <c r="AI9" s="101"/>
      <c r="AJ9" s="99"/>
      <c r="AK9" s="18" t="e">
        <f>#REF!</f>
        <v>#REF!</v>
      </c>
      <c r="AL9" s="101"/>
      <c r="AM9" s="99"/>
      <c r="AN9" s="159"/>
    </row>
    <row r="10" spans="1:40" ht="15" customHeight="1" x14ac:dyDescent="0.3">
      <c r="A10" s="124"/>
      <c r="B10" s="128" t="s">
        <v>33</v>
      </c>
      <c r="C10" s="130">
        <v>100</v>
      </c>
      <c r="D10" s="16">
        <f>'Run 1'!$E9</f>
        <v>95.51</v>
      </c>
      <c r="E10" s="96">
        <f>AVERAGE(D10:D11)</f>
        <v>94.585000000000008</v>
      </c>
      <c r="F10" s="98">
        <f>ROUND(E10/E$6*100,1)</f>
        <v>99.1</v>
      </c>
      <c r="G10" s="16">
        <f>'Run 2'!$E9</f>
        <v>94.84</v>
      </c>
      <c r="H10" s="96">
        <f>AVERAGE(G10:G11)</f>
        <v>93.91</v>
      </c>
      <c r="I10" s="98">
        <f>ROUND(H10/H$6*100,1)</f>
        <v>100</v>
      </c>
      <c r="J10" s="69">
        <f>'Run 3'!$E9</f>
        <v>89.38</v>
      </c>
      <c r="K10" s="132">
        <f>AVERAGE(J10:J11)</f>
        <v>89.515000000000001</v>
      </c>
      <c r="L10" s="134">
        <f>ROUND(K10/K$6*100,1)</f>
        <v>100.1</v>
      </c>
      <c r="M10" s="16">
        <f>'Run 4'!$E9</f>
        <v>88.54</v>
      </c>
      <c r="N10" s="96">
        <f>AVERAGE(M10:M11)</f>
        <v>88.245000000000005</v>
      </c>
      <c r="O10" s="98">
        <f>ROUND(N10/N$6*100,1)</f>
        <v>99.6</v>
      </c>
      <c r="P10" s="16"/>
      <c r="Q10" s="96" t="e">
        <f>AVERAGE(P10:P11)</f>
        <v>#DIV/0!</v>
      </c>
      <c r="R10" s="98" t="e">
        <f>ROUND(Q10/Q$6*100,1)</f>
        <v>#DIV/0!</v>
      </c>
      <c r="S10" s="69">
        <f>'Run 6'!$E9</f>
        <v>89.17</v>
      </c>
      <c r="T10" s="132">
        <f>AVERAGE(S10:S11)</f>
        <v>89.85</v>
      </c>
      <c r="U10" s="134">
        <f>ROUND(T10/T$6*100,1)</f>
        <v>100.7</v>
      </c>
      <c r="V10" s="16"/>
      <c r="W10" s="96" t="e">
        <f>AVERAGE(V10:V11)</f>
        <v>#DIV/0!</v>
      </c>
      <c r="X10" s="98" t="e">
        <f>ROUND(W10/W$6*100,1)</f>
        <v>#DIV/0!</v>
      </c>
      <c r="Y10" s="16"/>
      <c r="Z10" s="96"/>
      <c r="AA10" s="98"/>
      <c r="AB10" s="16"/>
      <c r="AC10" s="96"/>
      <c r="AD10" s="98"/>
      <c r="AE10" s="16" t="e">
        <f>'Run 10'!#REF!</f>
        <v>#REF!</v>
      </c>
      <c r="AF10" s="96" t="e">
        <f>AVERAGE(AE10:AE11)</f>
        <v>#REF!</v>
      </c>
      <c r="AG10" s="98" t="e">
        <f>ROUND(AF10/AF$6*100,1)</f>
        <v>#REF!</v>
      </c>
      <c r="AH10" s="16" t="e">
        <f>#REF!</f>
        <v>#REF!</v>
      </c>
      <c r="AI10" s="96" t="e">
        <f>AVERAGE(AH10:AH11)</f>
        <v>#REF!</v>
      </c>
      <c r="AJ10" s="98" t="e">
        <f>ROUND(AI10/AI$6*100,1)</f>
        <v>#REF!</v>
      </c>
      <c r="AK10" s="16" t="e">
        <f>#REF!</f>
        <v>#REF!</v>
      </c>
      <c r="AL10" s="96" t="e">
        <f>AVERAGE(AK10:AK11)</f>
        <v>#REF!</v>
      </c>
      <c r="AM10" s="98" t="e">
        <f>ROUND(AL10/AL$6*100,1)</f>
        <v>#REF!</v>
      </c>
      <c r="AN10" s="158" t="str">
        <f t="shared" ref="AN10" si="1">IF((COUNTIFS(F10,"&gt;94.49")+COUNTIFS(I10,"&gt;94.49")+COUNTIFS(O10,"&gt;94.49")+COUNTIFS(R10,"&gt;94.49")+COUNTIFS(U10,"&gt;94.49")+COUNTIFS(X10,"&gt;94.49")+COUNTIFS(AA10,"&gt;94.49")+COUNTIFS(AG10,"&gt;94.49")+COUNTIFS(AJ10,"&gt;94.49")+COUNTIFS(AD10,"&gt;94.49")+COUNTIFS(AM10,"&gt;94.49"))&gt;=4,"Yes","No")</f>
        <v>Yes</v>
      </c>
    </row>
    <row r="11" spans="1:40" x14ac:dyDescent="0.3">
      <c r="A11" s="125"/>
      <c r="B11" s="129"/>
      <c r="C11" s="131"/>
      <c r="D11" s="18">
        <f>'Run 1'!$E10</f>
        <v>93.66</v>
      </c>
      <c r="E11" s="101"/>
      <c r="F11" s="99"/>
      <c r="G11" s="18">
        <f>'Run 2'!$E10</f>
        <v>92.98</v>
      </c>
      <c r="H11" s="101"/>
      <c r="I11" s="99"/>
      <c r="J11" s="71">
        <f>'Run 3'!$E10</f>
        <v>89.65</v>
      </c>
      <c r="K11" s="133"/>
      <c r="L11" s="135"/>
      <c r="M11" s="18">
        <f>'Run 4'!$E10</f>
        <v>87.95</v>
      </c>
      <c r="N11" s="101"/>
      <c r="O11" s="99"/>
      <c r="P11" s="18"/>
      <c r="Q11" s="101"/>
      <c r="R11" s="99"/>
      <c r="S11" s="71">
        <f>'Run 6'!$E10</f>
        <v>90.53</v>
      </c>
      <c r="T11" s="133"/>
      <c r="U11" s="135"/>
      <c r="V11" s="18"/>
      <c r="W11" s="101"/>
      <c r="X11" s="99"/>
      <c r="Y11" s="18"/>
      <c r="Z11" s="101"/>
      <c r="AA11" s="99"/>
      <c r="AB11" s="18"/>
      <c r="AC11" s="101"/>
      <c r="AD11" s="99"/>
      <c r="AE11" s="18" t="e">
        <f>'Run 10'!#REF!</f>
        <v>#REF!</v>
      </c>
      <c r="AF11" s="101"/>
      <c r="AG11" s="99"/>
      <c r="AH11" s="18" t="e">
        <f>#REF!</f>
        <v>#REF!</v>
      </c>
      <c r="AI11" s="101"/>
      <c r="AJ11" s="99"/>
      <c r="AK11" s="18" t="e">
        <f>#REF!</f>
        <v>#REF!</v>
      </c>
      <c r="AL11" s="101"/>
      <c r="AM11" s="99"/>
      <c r="AN11" s="159"/>
    </row>
    <row r="12" spans="1:40" x14ac:dyDescent="0.3">
      <c r="A12" s="124" t="s">
        <v>25</v>
      </c>
      <c r="B12" s="137">
        <v>250</v>
      </c>
      <c r="C12" s="149">
        <v>90</v>
      </c>
      <c r="D12" s="16">
        <f>'Run 1'!$E11</f>
        <v>87.37</v>
      </c>
      <c r="E12" s="105">
        <f>AVERAGE(D12:D13)</f>
        <v>86.02000000000001</v>
      </c>
      <c r="F12" s="98">
        <f>ROUND(E12/E$6*100,1)</f>
        <v>90.1</v>
      </c>
      <c r="G12" s="16">
        <f>'Run 2'!$E11</f>
        <v>88.27</v>
      </c>
      <c r="H12" s="105">
        <f>AVERAGE(G12:G13)</f>
        <v>87.234999999999999</v>
      </c>
      <c r="I12" s="98">
        <f>ROUND(H12/H$6*100,1)</f>
        <v>92.9</v>
      </c>
      <c r="J12" s="69">
        <f>'Run 3'!$E11</f>
        <v>79.77</v>
      </c>
      <c r="K12" s="157">
        <f>AVERAGE(J12:J13)</f>
        <v>80.254999999999995</v>
      </c>
      <c r="L12" s="134">
        <f>ROUND(K12/K$6*100,1)</f>
        <v>89.7</v>
      </c>
      <c r="M12" s="16">
        <f>'Run 4'!$E11</f>
        <v>80.739999999999995</v>
      </c>
      <c r="N12" s="105">
        <f>AVERAGE(M12:M13)</f>
        <v>81.66</v>
      </c>
      <c r="O12" s="98">
        <f>ROUND(N12/N$6*100,1)</f>
        <v>92.1</v>
      </c>
      <c r="P12" s="16">
        <f>'Run 5'!$E9</f>
        <v>87.57</v>
      </c>
      <c r="Q12" s="105">
        <f>AVERAGE(P12:P13)</f>
        <v>87.264999999999986</v>
      </c>
      <c r="R12" s="98">
        <f>ROUND(Q12/Q$6*100,1)</f>
        <v>93.2</v>
      </c>
      <c r="S12" s="69">
        <f>'Run 6'!$E11</f>
        <v>82.93</v>
      </c>
      <c r="T12" s="157">
        <f>AVERAGE(S12:S13)</f>
        <v>80.655000000000001</v>
      </c>
      <c r="U12" s="134">
        <f>ROUND(T12/T$6*100,1)</f>
        <v>90.4</v>
      </c>
      <c r="V12" s="16">
        <f>'Run 7'!$E9</f>
        <v>78.790000000000006</v>
      </c>
      <c r="W12" s="105">
        <f>AVERAGE(V12:V13)</f>
        <v>78.905000000000001</v>
      </c>
      <c r="X12" s="98">
        <f>ROUND(W12/W$6*100,1)</f>
        <v>90.4</v>
      </c>
      <c r="Y12" s="16">
        <f>'Run 8'!$E9</f>
        <v>82.04</v>
      </c>
      <c r="Z12" s="105">
        <f>AVERAGE(Y12:Y13)</f>
        <v>82.765000000000001</v>
      </c>
      <c r="AA12" s="98">
        <f>ROUND(Z12/Z$6*100,1)</f>
        <v>90.1</v>
      </c>
      <c r="AB12" s="16">
        <f>'Run 9'!$E9</f>
        <v>78.31</v>
      </c>
      <c r="AC12" s="105">
        <f>AVERAGE(AB12:AB13)</f>
        <v>79.039999999999992</v>
      </c>
      <c r="AD12" s="98">
        <f>ROUND(AC12/AC$6*100,1)</f>
        <v>86.6</v>
      </c>
      <c r="AE12" s="16">
        <f>'Run 10'!$E9</f>
        <v>87.78</v>
      </c>
      <c r="AF12" s="105">
        <f>AVERAGE(AE12:AE13)</f>
        <v>88.14</v>
      </c>
      <c r="AG12" s="98">
        <f>ROUND(AF12/AF$6*100,1)</f>
        <v>95</v>
      </c>
      <c r="AH12" s="16" t="e">
        <f>#REF!</f>
        <v>#REF!</v>
      </c>
      <c r="AI12" s="105" t="e">
        <f>AVERAGE(AH12:AH13)</f>
        <v>#REF!</v>
      </c>
      <c r="AJ12" s="98" t="e">
        <f>ROUND(AI12/AI$6*100,1)</f>
        <v>#REF!</v>
      </c>
      <c r="AK12" s="16" t="e">
        <f>#REF!</f>
        <v>#REF!</v>
      </c>
      <c r="AL12" s="105" t="e">
        <f>AVERAGE(AK12:AK13)</f>
        <v>#REF!</v>
      </c>
      <c r="AM12" s="98" t="e">
        <f>ROUND(AL12/AL$6*100,1)</f>
        <v>#REF!</v>
      </c>
      <c r="AN12" s="126" t="str">
        <f>IF((COUNTIFS(F12,"&gt;84.49")+COUNTIFS(I12,"&gt;84.49")+COUNTIFS(O12,"&gt;84.49")+COUNTIFS(R12,"&gt;84.49")+COUNTIFS(U12,"&gt;84.49")+COUNTIFS(X12,"&gt;84.49")+COUNTIFS(AA12,"&gt;84.49")+COUNTIFS(AG12,"&gt;84.49")+COUNTIFS(AJ12,"&gt;84.49")+COUNTIFS(AD12,"&gt;84.49")+COUNTIFS(AM12,"&gt;84.49"))&gt;=4,"Yes","No")</f>
        <v>Yes</v>
      </c>
    </row>
    <row r="13" spans="1:40" x14ac:dyDescent="0.3">
      <c r="A13" s="125"/>
      <c r="B13" s="145"/>
      <c r="C13" s="131"/>
      <c r="D13" s="18">
        <f>'Run 1'!$E12</f>
        <v>84.67</v>
      </c>
      <c r="E13" s="101"/>
      <c r="F13" s="99"/>
      <c r="G13" s="18">
        <f>'Run 2'!$E12</f>
        <v>86.2</v>
      </c>
      <c r="H13" s="101"/>
      <c r="I13" s="99"/>
      <c r="J13" s="71">
        <f>'Run 3'!$E12</f>
        <v>80.739999999999995</v>
      </c>
      <c r="K13" s="133"/>
      <c r="L13" s="135"/>
      <c r="M13" s="18">
        <f>'Run 4'!$E12</f>
        <v>82.58</v>
      </c>
      <c r="N13" s="101"/>
      <c r="O13" s="99"/>
      <c r="P13" s="18">
        <f>'Run 5'!$E10</f>
        <v>86.96</v>
      </c>
      <c r="Q13" s="101"/>
      <c r="R13" s="99"/>
      <c r="S13" s="71">
        <f>'Run 6'!$E12</f>
        <v>78.38</v>
      </c>
      <c r="T13" s="133"/>
      <c r="U13" s="135"/>
      <c r="V13" s="18">
        <f>'Run 7'!$E10</f>
        <v>79.02</v>
      </c>
      <c r="W13" s="101"/>
      <c r="X13" s="99"/>
      <c r="Y13" s="18">
        <f>'Run 8'!$E10</f>
        <v>83.49</v>
      </c>
      <c r="Z13" s="101"/>
      <c r="AA13" s="99"/>
      <c r="AB13" s="18">
        <f>'Run 9'!$E10</f>
        <v>79.77</v>
      </c>
      <c r="AC13" s="101"/>
      <c r="AD13" s="99"/>
      <c r="AE13" s="18">
        <f>'Run 10'!$E10</f>
        <v>88.5</v>
      </c>
      <c r="AF13" s="101"/>
      <c r="AG13" s="99"/>
      <c r="AH13" s="18" t="e">
        <f>#REF!</f>
        <v>#REF!</v>
      </c>
      <c r="AI13" s="101"/>
      <c r="AJ13" s="99"/>
      <c r="AK13" s="18" t="e">
        <f>#REF!</f>
        <v>#REF!</v>
      </c>
      <c r="AL13" s="101"/>
      <c r="AM13" s="99"/>
      <c r="AN13" s="162"/>
    </row>
    <row r="14" spans="1:40" x14ac:dyDescent="0.3">
      <c r="A14" s="123" t="s">
        <v>32</v>
      </c>
      <c r="B14" s="137">
        <v>75</v>
      </c>
      <c r="C14" s="130">
        <v>90</v>
      </c>
      <c r="D14" s="16">
        <f>'Run 1'!$E13</f>
        <v>80.94</v>
      </c>
      <c r="E14" s="96">
        <f>AVERAGE(D14:D15)</f>
        <v>80.64</v>
      </c>
      <c r="F14" s="103">
        <f>ROUND(E14/E$6*100,1)</f>
        <v>84.5</v>
      </c>
      <c r="G14" s="16">
        <f>'Run 2'!$E13</f>
        <v>80.319999999999993</v>
      </c>
      <c r="H14" s="96">
        <f>AVERAGE(G14:G15)</f>
        <v>80.36</v>
      </c>
      <c r="I14" s="103">
        <f>ROUND(H14/H$6*100,1)</f>
        <v>85.6</v>
      </c>
      <c r="J14" s="69">
        <f>'Run 3'!$E13</f>
        <v>75.78</v>
      </c>
      <c r="K14" s="132">
        <f>AVERAGE(J14:J15)</f>
        <v>77.41</v>
      </c>
      <c r="L14" s="141">
        <f>ROUND(K14/K$6*100,1)</f>
        <v>86.5</v>
      </c>
      <c r="M14" s="16">
        <f>'Run 4'!$E13</f>
        <v>79.58</v>
      </c>
      <c r="N14" s="96">
        <f>AVERAGE(M14:M15)</f>
        <v>80.02</v>
      </c>
      <c r="O14" s="103">
        <f>ROUND(N14/N$6*100,1)</f>
        <v>90.3</v>
      </c>
      <c r="P14" s="16">
        <f>'Run 5'!$E11</f>
        <v>81.319999999999993</v>
      </c>
      <c r="Q14" s="96">
        <f>AVERAGE(P14:P15)</f>
        <v>81.514999999999986</v>
      </c>
      <c r="R14" s="103">
        <f>ROUND(Q14/Q$6*100,1)</f>
        <v>87</v>
      </c>
      <c r="S14" s="69">
        <f>'Run 6'!$E13</f>
        <v>77.41</v>
      </c>
      <c r="T14" s="132">
        <f>AVERAGE(S14:S15)</f>
        <v>78.11</v>
      </c>
      <c r="U14" s="141">
        <f>ROUND(T14/T$6*100,1)</f>
        <v>87.5</v>
      </c>
      <c r="V14" s="16">
        <f>'Run 7'!$E11</f>
        <v>75.47</v>
      </c>
      <c r="W14" s="96">
        <f>AVERAGE(V14:V15)</f>
        <v>74.78</v>
      </c>
      <c r="X14" s="103">
        <f>ROUND(W14/W$6*100,1)</f>
        <v>85.7</v>
      </c>
      <c r="Y14" s="16">
        <f>'Run 8'!$E11</f>
        <v>80.83</v>
      </c>
      <c r="Z14" s="96">
        <f>AVERAGE(Y14:Y15)</f>
        <v>81.759999999999991</v>
      </c>
      <c r="AA14" s="103">
        <f>ROUND(Z14/Z$6*100,1)</f>
        <v>89</v>
      </c>
      <c r="AB14" s="16">
        <f>'Run 9'!$E11</f>
        <v>78.42</v>
      </c>
      <c r="AC14" s="96">
        <f>AVERAGE(AB14:AB15)</f>
        <v>78.444999999999993</v>
      </c>
      <c r="AD14" s="103">
        <f>ROUND(AC14/AC$6*100,1)</f>
        <v>85.9</v>
      </c>
      <c r="AE14" s="16">
        <f>'Run 10'!$E11</f>
        <v>82.03</v>
      </c>
      <c r="AF14" s="96">
        <f>AVERAGE(AE14:AE15)</f>
        <v>82.56</v>
      </c>
      <c r="AG14" s="103">
        <f>ROUND(AF14/AF$6*100,1)</f>
        <v>89</v>
      </c>
      <c r="AH14" s="16" t="e">
        <f>#REF!</f>
        <v>#REF!</v>
      </c>
      <c r="AI14" s="96" t="e">
        <f>AVERAGE(AH14:AH15)</f>
        <v>#REF!</v>
      </c>
      <c r="AJ14" s="103" t="e">
        <f>ROUND(AI14/AI$6*100,1)</f>
        <v>#REF!</v>
      </c>
      <c r="AK14" s="16" t="e">
        <f>#REF!</f>
        <v>#REF!</v>
      </c>
      <c r="AL14" s="96" t="e">
        <f>AVERAGE(AK14:AK15)</f>
        <v>#REF!</v>
      </c>
      <c r="AM14" s="103" t="e">
        <f>ROUND(AL14/AL$6*100,1)</f>
        <v>#REF!</v>
      </c>
      <c r="AN14" s="126" t="str">
        <f>IF((COUNTIFS(F14,"&gt;84.49")+COUNTIFS(I14,"&gt;84.49")+COUNTIFS(O14,"&gt;84.49")+COUNTIFS(R14,"&gt;84.49")+COUNTIFS(U14,"&gt;84.49")+COUNTIFS(X14,"&gt;84.49")+COUNTIFS(AA14,"&gt;84.49")+COUNTIFS(AG14,"&gt;84.49")+COUNTIFS(AJ14,"&gt;84.49")+COUNTIFS(AD14,"&gt;84.49")+COUNTIFS(AM14,"&gt;84.49"))&gt;=4,"Yes","No")</f>
        <v>Yes</v>
      </c>
    </row>
    <row r="15" spans="1:40" ht="15" thickBot="1" x14ac:dyDescent="0.35">
      <c r="A15" s="136"/>
      <c r="B15" s="138"/>
      <c r="C15" s="139"/>
      <c r="D15" s="52">
        <f>'Run 1'!$E14</f>
        <v>80.34</v>
      </c>
      <c r="E15" s="106"/>
      <c r="F15" s="107"/>
      <c r="G15" s="52">
        <f>'Run 2'!$E14</f>
        <v>80.400000000000006</v>
      </c>
      <c r="H15" s="106"/>
      <c r="I15" s="107"/>
      <c r="J15" s="72">
        <f>'Run 3'!$E14</f>
        <v>79.040000000000006</v>
      </c>
      <c r="K15" s="140"/>
      <c r="L15" s="142"/>
      <c r="M15" s="52">
        <f>'Run 4'!$E14</f>
        <v>80.459999999999994</v>
      </c>
      <c r="N15" s="106"/>
      <c r="O15" s="107"/>
      <c r="P15" s="52">
        <f>'Run 5'!$E12</f>
        <v>81.709999999999994</v>
      </c>
      <c r="Q15" s="106"/>
      <c r="R15" s="107"/>
      <c r="S15" s="72">
        <f>'Run 6'!$E14</f>
        <v>78.81</v>
      </c>
      <c r="T15" s="140"/>
      <c r="U15" s="142"/>
      <c r="V15" s="52">
        <f>'Run 7'!$E12</f>
        <v>74.09</v>
      </c>
      <c r="W15" s="106"/>
      <c r="X15" s="107"/>
      <c r="Y15" s="52">
        <f>'Run 8'!$E12</f>
        <v>82.69</v>
      </c>
      <c r="Z15" s="106"/>
      <c r="AA15" s="107"/>
      <c r="AB15" s="52">
        <f>'Run 9'!$E12</f>
        <v>78.47</v>
      </c>
      <c r="AC15" s="106"/>
      <c r="AD15" s="107"/>
      <c r="AE15" s="52">
        <f>'Run 10'!$E12</f>
        <v>83.09</v>
      </c>
      <c r="AF15" s="106"/>
      <c r="AG15" s="107"/>
      <c r="AH15" s="52" t="e">
        <f>#REF!</f>
        <v>#REF!</v>
      </c>
      <c r="AI15" s="106"/>
      <c r="AJ15" s="107"/>
      <c r="AK15" s="52" t="e">
        <f>#REF!</f>
        <v>#REF!</v>
      </c>
      <c r="AL15" s="106"/>
      <c r="AM15" s="107"/>
      <c r="AN15" s="127"/>
    </row>
    <row r="16" spans="1:40" ht="15" thickTop="1" x14ac:dyDescent="0.3">
      <c r="A16" s="151" t="s">
        <v>34</v>
      </c>
      <c r="B16" s="146">
        <v>500</v>
      </c>
      <c r="C16" s="150">
        <f>IF(B16=500,100,90)</f>
        <v>100</v>
      </c>
      <c r="D16" s="51">
        <f>'Run 1'!$E15</f>
        <v>94.69</v>
      </c>
      <c r="E16" s="100">
        <f>AVERAGE(D16:D17)</f>
        <v>94.509999999999991</v>
      </c>
      <c r="F16" s="108">
        <f>ROUND(E16/E$6*100,1)</f>
        <v>99</v>
      </c>
      <c r="G16" s="51">
        <f>'Run 2'!$E15</f>
        <v>92.12</v>
      </c>
      <c r="H16" s="100">
        <f>AVERAGE(G16:G17)</f>
        <v>92.425000000000011</v>
      </c>
      <c r="I16" s="108">
        <f>ROUND(H16/H$6*100,1)</f>
        <v>98.4</v>
      </c>
      <c r="J16" s="73">
        <f>'Run 3'!$E15</f>
        <v>89.34</v>
      </c>
      <c r="K16" s="144">
        <f>AVERAGE(J16:J17)</f>
        <v>89.42</v>
      </c>
      <c r="L16" s="154">
        <f>ROUND(K16/K$6*100,1)</f>
        <v>100</v>
      </c>
      <c r="M16" s="51">
        <f>'Run 4'!$E15</f>
        <v>87.92</v>
      </c>
      <c r="N16" s="100">
        <f>AVERAGE(M16:M17)</f>
        <v>89.055000000000007</v>
      </c>
      <c r="O16" s="108">
        <f>ROUND(N16/N$6*100,1)</f>
        <v>100.5</v>
      </c>
      <c r="P16" s="51">
        <f>'Run 5'!$E13</f>
        <v>94.61</v>
      </c>
      <c r="Q16" s="100">
        <f>AVERAGE(P16:P17)</f>
        <v>94.6</v>
      </c>
      <c r="R16" s="108">
        <f>ROUND(Q16/Q$6*100,1)</f>
        <v>101</v>
      </c>
      <c r="S16" s="73">
        <f>'Run 6'!$E15</f>
        <v>88.69</v>
      </c>
      <c r="T16" s="144">
        <f>AVERAGE(S16:S17)</f>
        <v>88.65</v>
      </c>
      <c r="U16" s="154">
        <f>ROUND(T16/T$6*100,1)</f>
        <v>99.3</v>
      </c>
      <c r="V16" s="51">
        <f>'Run 7'!$E13</f>
        <v>84.57</v>
      </c>
      <c r="W16" s="100">
        <f>AVERAGE(V16:V17)</f>
        <v>84.169999999999987</v>
      </c>
      <c r="X16" s="108">
        <f>ROUND(W16/W$6*100,1)</f>
        <v>96.4</v>
      </c>
      <c r="Y16" s="51">
        <f>'Run 8'!$E13</f>
        <v>88.4</v>
      </c>
      <c r="Z16" s="100">
        <f>AVERAGE(Y16:Y17)</f>
        <v>89.224999999999994</v>
      </c>
      <c r="AA16" s="108">
        <f>ROUND(Z16/Z$6*100,1)</f>
        <v>97.1</v>
      </c>
      <c r="AB16" s="51">
        <f>'Run 9'!$E13</f>
        <v>89.66</v>
      </c>
      <c r="AC16" s="100">
        <f>AVERAGE(AB16:AB17)</f>
        <v>89.784999999999997</v>
      </c>
      <c r="AD16" s="108">
        <f>ROUND(AC16/AC$6*100,1)</f>
        <v>98.3</v>
      </c>
      <c r="AE16" s="51">
        <f>'Run 10'!$E13</f>
        <v>89.29</v>
      </c>
      <c r="AF16" s="100">
        <f>AVERAGE(AE16:AE17)</f>
        <v>88.62</v>
      </c>
      <c r="AG16" s="108">
        <f>ROUND(AF16/AF$6*100,1)</f>
        <v>95.5</v>
      </c>
      <c r="AH16" s="51" t="e">
        <f>#REF!</f>
        <v>#REF!</v>
      </c>
      <c r="AI16" s="100" t="e">
        <f>AVERAGE(AH16:AH17)</f>
        <v>#REF!</v>
      </c>
      <c r="AJ16" s="108" t="e">
        <f>ROUND(AI16/AI$6*100,1)</f>
        <v>#REF!</v>
      </c>
      <c r="AK16" s="51" t="e">
        <f>#REF!</f>
        <v>#REF!</v>
      </c>
      <c r="AL16" s="100" t="e">
        <f>AVERAGE(AK16:AK17)</f>
        <v>#REF!</v>
      </c>
      <c r="AM16" s="108" t="e">
        <f>ROUND(AL16/AL$6*100,1)</f>
        <v>#REF!</v>
      </c>
      <c r="AN16" s="163" t="str">
        <f>IF(B16=500,IF((COUNTIFS(F16,"&gt;84.49")+COUNTIFS(I16,"&gt;84.49")+COUNTIFS(O16,"&gt;84.49")+COUNTIFS(R16,"&gt;84.49")+COUNTIFS(X16,"&gt;84.49")+COUNTIFS(AA16,"&gt;84.49")+COUNTIFS(AD16,"&gt;84.49")+COUNTIFS(AJ16,"&gt;84.49")+COUNTIFS(AG16,"&gt;84.49")+COUNTIFS(AM16,"&gt;84.49"))&gt;=4,"Yes","No"),(IF(C16=90,IF((COUNTIFS(F16,"&gt;84.49",F16,"&lt;95.4")+COUNTIFS(I16,"&gt;84.49",I16,"&lt;95.4")+COUNTIFS(O16,"&gt;84.49",O16,"&lt;95.4")+COUNTIFS(R16,"&gt;84.49",R16,"&lt;95.4")+COUNTIFS(X16,"&gt;84.49",X16,"&lt;95.4")+COUNTIFS(AA16,"&gt;84.49",AA16,"&lt;95.4")+COUNTIFS(AD16,"&gt;84.49",AD16,"&lt;95.4")+COUNTIFS(AJ16,"&gt;84.49",AJ16,"&lt;95.4")+COUNTIFS(AG16,"&gt;84.49",AG16,"&lt;95.4")+COUNTIFS(AM16,"&gt;84.49",AM16,"&lt;95.4"))&gt;=4,"Yes","No"),IF((COUNTIF(F16,"&gt;95.49")+COUNTIF(I16,"&gt;95.49")+COUNTIF(O16,"&gt;95.49")+COUNTIF(R16,"&gt;95.49")+COUNTIF(X16,"&gt;95.49")+COUNTIF(AA16,"&gt;95.49")+COUNTIF(AD16,"&gt;95.49")+COUNTIF(AG16,"&gt;95.49")+COUNTIF(AJ16,"&gt;95.49")+COUNTIF(AM16,"&gt;95.49"))&gt;=4,"Yes","No"))))</f>
        <v>Yes</v>
      </c>
    </row>
    <row r="17" spans="1:40" x14ac:dyDescent="0.3">
      <c r="A17" s="151"/>
      <c r="B17" s="145"/>
      <c r="C17" s="150"/>
      <c r="D17" s="18">
        <f>'Run 1'!$E16</f>
        <v>94.33</v>
      </c>
      <c r="E17" s="100"/>
      <c r="F17" s="99"/>
      <c r="G17" s="18">
        <f>'Run 2'!$E16</f>
        <v>92.73</v>
      </c>
      <c r="H17" s="100"/>
      <c r="I17" s="99"/>
      <c r="J17" s="71">
        <f>'Run 3'!$E16</f>
        <v>89.5</v>
      </c>
      <c r="K17" s="144"/>
      <c r="L17" s="135"/>
      <c r="M17" s="18">
        <f>'Run 4'!$E16</f>
        <v>90.19</v>
      </c>
      <c r="N17" s="100"/>
      <c r="O17" s="99"/>
      <c r="P17" s="18">
        <f>'Run 5'!$E14</f>
        <v>94.59</v>
      </c>
      <c r="Q17" s="100"/>
      <c r="R17" s="99"/>
      <c r="S17" s="71">
        <f>'Run 6'!$E16</f>
        <v>88.61</v>
      </c>
      <c r="T17" s="144"/>
      <c r="U17" s="135"/>
      <c r="V17" s="18">
        <f>'Run 7'!$E14</f>
        <v>83.77</v>
      </c>
      <c r="W17" s="100"/>
      <c r="X17" s="99"/>
      <c r="Y17" s="18">
        <f>'Run 8'!$E14</f>
        <v>90.05</v>
      </c>
      <c r="Z17" s="100"/>
      <c r="AA17" s="99"/>
      <c r="AB17" s="18">
        <f>'Run 9'!$E14</f>
        <v>89.91</v>
      </c>
      <c r="AC17" s="100"/>
      <c r="AD17" s="99"/>
      <c r="AE17" s="18">
        <f>'Run 10'!$E14</f>
        <v>87.95</v>
      </c>
      <c r="AF17" s="100"/>
      <c r="AG17" s="99"/>
      <c r="AH17" s="18" t="e">
        <f>#REF!</f>
        <v>#REF!</v>
      </c>
      <c r="AI17" s="100"/>
      <c r="AJ17" s="99"/>
      <c r="AK17" s="18" t="e">
        <f>#REF!</f>
        <v>#REF!</v>
      </c>
      <c r="AL17" s="100"/>
      <c r="AM17" s="99"/>
      <c r="AN17" s="159"/>
    </row>
    <row r="19" spans="1:40" x14ac:dyDescent="0.3">
      <c r="B19" s="45"/>
      <c r="F19" s="35"/>
      <c r="AG19" s="35"/>
      <c r="AJ19" s="35"/>
      <c r="AM19" s="35"/>
    </row>
    <row r="20" spans="1:40" x14ac:dyDescent="0.3">
      <c r="F20" s="35"/>
      <c r="AG20" s="35"/>
      <c r="AJ20" s="35"/>
      <c r="AM20" s="35"/>
    </row>
    <row r="21" spans="1:40" x14ac:dyDescent="0.3">
      <c r="F21" s="35"/>
      <c r="AG21" s="35"/>
      <c r="AJ21" s="35"/>
      <c r="AM21" s="35"/>
    </row>
    <row r="25" spans="1:40" x14ac:dyDescent="0.3">
      <c r="B25" s="36"/>
    </row>
    <row r="26" spans="1:40" x14ac:dyDescent="0.3">
      <c r="B26" s="36"/>
    </row>
  </sheetData>
  <mergeCells count="222">
    <mergeCell ref="AI12:AI13"/>
    <mergeCell ref="AJ12:AJ13"/>
    <mergeCell ref="AI14:AI15"/>
    <mergeCell ref="AJ14:AJ15"/>
    <mergeCell ref="AI16:AI17"/>
    <mergeCell ref="AJ16:AJ17"/>
    <mergeCell ref="AH1:AJ1"/>
    <mergeCell ref="AH2:AJ2"/>
    <mergeCell ref="AI4:AI5"/>
    <mergeCell ref="AJ4:AJ5"/>
    <mergeCell ref="AI6:AI7"/>
    <mergeCell ref="AJ6:AJ7"/>
    <mergeCell ref="AI8:AI9"/>
    <mergeCell ref="AJ8:AJ9"/>
    <mergeCell ref="AI10:AI11"/>
    <mergeCell ref="AJ10:AJ11"/>
    <mergeCell ref="AL12:AL13"/>
    <mergeCell ref="AM12:AM13"/>
    <mergeCell ref="AL14:AL15"/>
    <mergeCell ref="AM14:AM15"/>
    <mergeCell ref="AL16:AL17"/>
    <mergeCell ref="AM16:AM17"/>
    <mergeCell ref="AK1:AM1"/>
    <mergeCell ref="AK2:AM2"/>
    <mergeCell ref="AL4:AL5"/>
    <mergeCell ref="AM4:AM5"/>
    <mergeCell ref="AL6:AL7"/>
    <mergeCell ref="AM6:AM7"/>
    <mergeCell ref="AL8:AL9"/>
    <mergeCell ref="AM8:AM9"/>
    <mergeCell ref="AL10:AL11"/>
    <mergeCell ref="AM10:AM11"/>
    <mergeCell ref="N16:N17"/>
    <mergeCell ref="O16:O17"/>
    <mergeCell ref="Q16:Q17"/>
    <mergeCell ref="R16:R17"/>
    <mergeCell ref="T16:T17"/>
    <mergeCell ref="U16:U17"/>
    <mergeCell ref="AN1:AN3"/>
    <mergeCell ref="N12:N13"/>
    <mergeCell ref="O12:O13"/>
    <mergeCell ref="Q12:Q13"/>
    <mergeCell ref="R12:R13"/>
    <mergeCell ref="T12:T13"/>
    <mergeCell ref="U12:U13"/>
    <mergeCell ref="W12:W13"/>
    <mergeCell ref="Z6:Z7"/>
    <mergeCell ref="AA6:AA7"/>
    <mergeCell ref="Z8:Z9"/>
    <mergeCell ref="AA8:AA9"/>
    <mergeCell ref="Z12:Z13"/>
    <mergeCell ref="AA12:AA13"/>
    <mergeCell ref="Z16:Z17"/>
    <mergeCell ref="AA16:AA17"/>
    <mergeCell ref="AN4:AN5"/>
    <mergeCell ref="AN6:AN7"/>
    <mergeCell ref="AN8:AN9"/>
    <mergeCell ref="B1:B3"/>
    <mergeCell ref="A1:A3"/>
    <mergeCell ref="M1:O1"/>
    <mergeCell ref="C1:C3"/>
    <mergeCell ref="P1:R1"/>
    <mergeCell ref="S1:U1"/>
    <mergeCell ref="V1:X1"/>
    <mergeCell ref="Y1:AA1"/>
    <mergeCell ref="P2:R2"/>
    <mergeCell ref="S2:U2"/>
    <mergeCell ref="V2:X2"/>
    <mergeCell ref="Y2:AA2"/>
    <mergeCell ref="W4:W5"/>
    <mergeCell ref="X4:X5"/>
    <mergeCell ref="W6:W7"/>
    <mergeCell ref="X6:X7"/>
    <mergeCell ref="W8:W9"/>
    <mergeCell ref="X8:X9"/>
    <mergeCell ref="X12:X13"/>
    <mergeCell ref="W16:W17"/>
    <mergeCell ref="X16:X17"/>
    <mergeCell ref="Z4:Z5"/>
    <mergeCell ref="AA4:AA5"/>
    <mergeCell ref="Z14:Z15"/>
    <mergeCell ref="AA10:AA11"/>
    <mergeCell ref="AN10:AN11"/>
    <mergeCell ref="AN12:AN13"/>
    <mergeCell ref="AN16:AN17"/>
    <mergeCell ref="AC12:AC13"/>
    <mergeCell ref="AD12:AD13"/>
    <mergeCell ref="AC14:AC15"/>
    <mergeCell ref="AD14:AD15"/>
    <mergeCell ref="AC16:AC17"/>
    <mergeCell ref="AD16:AD17"/>
    <mergeCell ref="M2:O2"/>
    <mergeCell ref="N6:N7"/>
    <mergeCell ref="O6:O7"/>
    <mergeCell ref="Q6:Q7"/>
    <mergeCell ref="R6:R7"/>
    <mergeCell ref="T6:T7"/>
    <mergeCell ref="U6:U7"/>
    <mergeCell ref="N8:N9"/>
    <mergeCell ref="O8:O9"/>
    <mergeCell ref="Q8:Q9"/>
    <mergeCell ref="R8:R9"/>
    <mergeCell ref="T8:T9"/>
    <mergeCell ref="U8:U9"/>
    <mergeCell ref="Q14:Q15"/>
    <mergeCell ref="R14:R15"/>
    <mergeCell ref="T14:T15"/>
    <mergeCell ref="U14:U15"/>
    <mergeCell ref="N4:N5"/>
    <mergeCell ref="O4:O5"/>
    <mergeCell ref="Q4:Q5"/>
    <mergeCell ref="R4:R5"/>
    <mergeCell ref="T4:T5"/>
    <mergeCell ref="U4:U5"/>
    <mergeCell ref="K12:K13"/>
    <mergeCell ref="L12:L13"/>
    <mergeCell ref="B6:B7"/>
    <mergeCell ref="B4:B5"/>
    <mergeCell ref="B16:B17"/>
    <mergeCell ref="H16:H17"/>
    <mergeCell ref="I16:I17"/>
    <mergeCell ref="L16:L17"/>
    <mergeCell ref="A4:A7"/>
    <mergeCell ref="E4:E5"/>
    <mergeCell ref="F4:F5"/>
    <mergeCell ref="E6:E7"/>
    <mergeCell ref="F6:F7"/>
    <mergeCell ref="A12:A13"/>
    <mergeCell ref="E12:E13"/>
    <mergeCell ref="F12:F13"/>
    <mergeCell ref="K4:K5"/>
    <mergeCell ref="L4:L5"/>
    <mergeCell ref="K6:K7"/>
    <mergeCell ref="L6:L7"/>
    <mergeCell ref="A16:A17"/>
    <mergeCell ref="E8:E9"/>
    <mergeCell ref="F8:F9"/>
    <mergeCell ref="E16:E17"/>
    <mergeCell ref="K8:K9"/>
    <mergeCell ref="H4:H5"/>
    <mergeCell ref="C4:C5"/>
    <mergeCell ref="C6:C7"/>
    <mergeCell ref="C12:C13"/>
    <mergeCell ref="C8:C9"/>
    <mergeCell ref="C16:C17"/>
    <mergeCell ref="I4:I5"/>
    <mergeCell ref="H6:H7"/>
    <mergeCell ref="I6:I7"/>
    <mergeCell ref="H12:H13"/>
    <mergeCell ref="I12:I13"/>
    <mergeCell ref="H8:H9"/>
    <mergeCell ref="B8:B9"/>
    <mergeCell ref="L8:L9"/>
    <mergeCell ref="K16:K17"/>
    <mergeCell ref="F16:F17"/>
    <mergeCell ref="I8:I9"/>
    <mergeCell ref="B12:B13"/>
    <mergeCell ref="A14:A15"/>
    <mergeCell ref="B14:B15"/>
    <mergeCell ref="C14:C15"/>
    <mergeCell ref="E14:E15"/>
    <mergeCell ref="F14:F15"/>
    <mergeCell ref="H14:H15"/>
    <mergeCell ref="I14:I15"/>
    <mergeCell ref="K14:K15"/>
    <mergeCell ref="L14:L15"/>
    <mergeCell ref="A8:A11"/>
    <mergeCell ref="AA14:AA15"/>
    <mergeCell ref="AN14:AN15"/>
    <mergeCell ref="B10:B11"/>
    <mergeCell ref="C10:C11"/>
    <mergeCell ref="E10:E11"/>
    <mergeCell ref="F10:F11"/>
    <mergeCell ref="H10:H11"/>
    <mergeCell ref="I10:I11"/>
    <mergeCell ref="K10:K11"/>
    <mergeCell ref="L10:L11"/>
    <mergeCell ref="N10:N11"/>
    <mergeCell ref="O10:O11"/>
    <mergeCell ref="Q10:Q11"/>
    <mergeCell ref="R10:R11"/>
    <mergeCell ref="T10:T11"/>
    <mergeCell ref="U10:U11"/>
    <mergeCell ref="W10:W11"/>
    <mergeCell ref="X10:X11"/>
    <mergeCell ref="Z10:Z11"/>
    <mergeCell ref="N14:N15"/>
    <mergeCell ref="O14:O15"/>
    <mergeCell ref="W14:W15"/>
    <mergeCell ref="X14:X15"/>
    <mergeCell ref="D1:F1"/>
    <mergeCell ref="G1:I1"/>
    <mergeCell ref="J1:L1"/>
    <mergeCell ref="D2:F2"/>
    <mergeCell ref="G2:I2"/>
    <mergeCell ref="J2:L2"/>
    <mergeCell ref="AB1:AD1"/>
    <mergeCell ref="AB2:AD2"/>
    <mergeCell ref="AC4:AC5"/>
    <mergeCell ref="AD4:AD5"/>
    <mergeCell ref="AC6:AC7"/>
    <mergeCell ref="AD6:AD7"/>
    <mergeCell ref="AC8:AC9"/>
    <mergeCell ref="AD8:AD9"/>
    <mergeCell ref="AC10:AC11"/>
    <mergeCell ref="AD10:AD11"/>
    <mergeCell ref="AE1:AG1"/>
    <mergeCell ref="AE2:AG2"/>
    <mergeCell ref="AF4:AF5"/>
    <mergeCell ref="AG4:AG5"/>
    <mergeCell ref="AF6:AF7"/>
    <mergeCell ref="AG6:AG7"/>
    <mergeCell ref="AF8:AF9"/>
    <mergeCell ref="AG8:AG9"/>
    <mergeCell ref="AF10:AF11"/>
    <mergeCell ref="AG10:AG11"/>
    <mergeCell ref="AF12:AF13"/>
    <mergeCell ref="AG12:AG13"/>
    <mergeCell ref="AF14:AF15"/>
    <mergeCell ref="AG14:AG15"/>
    <mergeCell ref="AF16:AF17"/>
    <mergeCell ref="AG16:AG17"/>
  </mergeCells>
  <conditionalFormatting sqref="A16:A17">
    <cfRule type="expression" dxfId="104" priority="22">
      <formula>$AN16="no"</formula>
    </cfRule>
  </conditionalFormatting>
  <conditionalFormatting sqref="D4:U15 V4:AM17 D16:K17 M16:U17">
    <cfRule type="containsErrors" dxfId="103" priority="2" stopIfTrue="1">
      <formula>ISERROR(D4)</formula>
    </cfRule>
    <cfRule type="containsBlanks" dxfId="102" priority="3" stopIfTrue="1">
      <formula>LEN(TRIM(D4))=0</formula>
    </cfRule>
    <cfRule type="expression" dxfId="101" priority="21" stopIfTrue="1">
      <formula>D4=0</formula>
    </cfRule>
  </conditionalFormatting>
  <conditionalFormatting sqref="L4:L15 U4:U17 F4:F17 I4:I17 O4:O17 R4:R17 X4:X17 AA4:AA17 AD4:AD17 AG4:AG17 AJ4:AJ17 AM4:AM17">
    <cfRule type="expression" dxfId="100" priority="9" stopIfTrue="1">
      <formula>OR(E4=0,F4="")</formula>
    </cfRule>
    <cfRule type="cellIs" dxfId="99" priority="158" operator="lessThan">
      <formula>84.5</formula>
    </cfRule>
  </conditionalFormatting>
  <conditionalFormatting sqref="L6:L15 U6:U17 F6:F17 I6:I17 O6:O17 R6:R17 X6:X17 AA6:AA17 AD6:AD17 AG6:AG17 AJ6:AJ17 AM6:AM17">
    <cfRule type="expression" dxfId="98" priority="164">
      <formula>IF($C6=90,OR(F6&gt;95.4,F6&lt;84.49))</formula>
    </cfRule>
    <cfRule type="expression" dxfId="97" priority="164">
      <formula>IF($C6=100,F6&lt;95.5)</formula>
    </cfRule>
  </conditionalFormatting>
  <conditionalFormatting sqref="U16:U17 F16:F17 I16:I17 O16:O17 R16:R17 X16:X17 AA16:AA17 AD16:AD17 AG16:AG17 AJ16:AJ17 AM16:AM17">
    <cfRule type="expression" dxfId="96" priority="163" stopIfTrue="1">
      <formula>AND(IF($B16=500,F16&gt;84.5),ISBLANK(D1))</formula>
    </cfRule>
  </conditionalFormatting>
  <conditionalFormatting sqref="AN4:AN1048576">
    <cfRule type="containsText" dxfId="95" priority="18" operator="containsText" text="No">
      <formula>NOT(ISERROR(SEARCH("No",AN4)))</formula>
    </cfRule>
  </conditionalFormatting>
  <printOptions horizontalCentered="1"/>
  <pageMargins left="0.14000000000000001" right="0.13" top="0.84" bottom="0.13" header="0.49" footer="0.13"/>
  <pageSetup scale="60" orientation="landscape" r:id="rId1"/>
  <headerFooter>
    <oddHeader>&amp;CNIEHSO 20221118
Main Experiment
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5CDE-D9AF-4B41-9EBB-852015BA993A}">
  <sheetPr>
    <tabColor rgb="FFFFCCFF"/>
    <pageSetUpPr fitToPage="1"/>
  </sheetPr>
  <dimension ref="A1:L59"/>
  <sheetViews>
    <sheetView topLeftCell="A9" zoomScaleNormal="100" workbookViewId="0">
      <selection activeCell="B17" sqref="B17:E56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2" max="12" width="7.109375" customWidth="1"/>
  </cols>
  <sheetData>
    <row r="1" spans="1:12" ht="15" thickBot="1" x14ac:dyDescent="0.35">
      <c r="J1" s="54" t="s">
        <v>36</v>
      </c>
      <c r="K1" s="54" t="s">
        <v>37</v>
      </c>
      <c r="L1" s="54" t="s">
        <v>38</v>
      </c>
    </row>
    <row r="2" spans="1:12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39</v>
      </c>
      <c r="L2" s="55">
        <v>67.59</v>
      </c>
    </row>
    <row r="3" spans="1:12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>$L$2</f>
        <v>67.59</v>
      </c>
      <c r="J3" s="55">
        <v>2</v>
      </c>
      <c r="K3" s="55" t="s">
        <v>40</v>
      </c>
      <c r="L3" s="55">
        <v>69.650000000000006</v>
      </c>
    </row>
    <row r="4" spans="1:12" x14ac:dyDescent="0.3">
      <c r="A4" s="240"/>
      <c r="B4" s="180"/>
      <c r="C4" s="153"/>
      <c r="D4" s="30">
        <f t="shared" ref="D4:D54" si="0">D3+1</f>
        <v>2</v>
      </c>
      <c r="E4" s="21">
        <f>$L$3</f>
        <v>69.650000000000006</v>
      </c>
      <c r="J4" s="55">
        <v>3</v>
      </c>
      <c r="K4" s="55" t="s">
        <v>41</v>
      </c>
      <c r="L4" s="55">
        <v>69.62</v>
      </c>
    </row>
    <row r="5" spans="1:12" ht="15" customHeight="1" x14ac:dyDescent="0.3">
      <c r="A5" s="240"/>
      <c r="B5" s="180"/>
      <c r="C5" s="152" t="s">
        <v>0</v>
      </c>
      <c r="D5" s="30">
        <f t="shared" si="0"/>
        <v>3</v>
      </c>
      <c r="E5" s="21">
        <f>$L$4</f>
        <v>69.62</v>
      </c>
      <c r="J5" s="55">
        <v>4</v>
      </c>
      <c r="K5" s="55" t="s">
        <v>42</v>
      </c>
      <c r="L5" s="55">
        <v>70.91</v>
      </c>
    </row>
    <row r="6" spans="1:12" x14ac:dyDescent="0.3">
      <c r="A6" s="240"/>
      <c r="B6" s="181"/>
      <c r="C6" s="129"/>
      <c r="D6" s="5">
        <f t="shared" si="0"/>
        <v>4</v>
      </c>
      <c r="E6" s="22">
        <f>$L$5</f>
        <v>70.91</v>
      </c>
      <c r="J6" s="55">
        <v>5</v>
      </c>
      <c r="K6" s="55" t="s">
        <v>43</v>
      </c>
      <c r="L6" s="55">
        <v>68.03</v>
      </c>
    </row>
    <row r="7" spans="1:12" ht="15" customHeight="1" x14ac:dyDescent="0.3">
      <c r="A7" s="240"/>
      <c r="B7" s="179" t="s">
        <v>11</v>
      </c>
      <c r="C7" s="128" t="str">
        <f>Summary!$B$8</f>
        <v>0.1% DMSO - PI</v>
      </c>
      <c r="D7" s="4">
        <f t="shared" si="0"/>
        <v>5</v>
      </c>
      <c r="E7" s="23">
        <f>$L$6</f>
        <v>68.03</v>
      </c>
      <c r="J7" s="55">
        <v>6</v>
      </c>
      <c r="K7" s="55" t="s">
        <v>44</v>
      </c>
      <c r="L7" s="55">
        <v>71.25</v>
      </c>
    </row>
    <row r="8" spans="1:12" x14ac:dyDescent="0.3">
      <c r="A8" s="240"/>
      <c r="B8" s="180"/>
      <c r="C8" s="178"/>
      <c r="D8" s="6">
        <f t="shared" si="0"/>
        <v>6</v>
      </c>
      <c r="E8" s="25">
        <f t="shared" ref="E8:E54" si="1">$L7</f>
        <v>71.25</v>
      </c>
      <c r="J8" s="55">
        <v>7</v>
      </c>
      <c r="K8" s="55" t="s">
        <v>45</v>
      </c>
      <c r="L8" s="55">
        <v>71.02</v>
      </c>
    </row>
    <row r="9" spans="1:12" ht="15" customHeight="1" x14ac:dyDescent="0.3">
      <c r="A9" s="240"/>
      <c r="B9" s="180"/>
      <c r="C9" s="191" t="str">
        <f>Summary!$B$10</f>
        <v>0.1% Acetone - PI</v>
      </c>
      <c r="D9" s="4">
        <f t="shared" si="0"/>
        <v>7</v>
      </c>
      <c r="E9" s="23">
        <f t="shared" si="1"/>
        <v>71.02</v>
      </c>
      <c r="J9" s="55">
        <v>8</v>
      </c>
      <c r="K9" s="55" t="s">
        <v>46</v>
      </c>
      <c r="L9" s="55">
        <v>70.260000000000005</v>
      </c>
    </row>
    <row r="10" spans="1:12" x14ac:dyDescent="0.3">
      <c r="A10" s="240"/>
      <c r="B10" s="180"/>
      <c r="C10" s="250"/>
      <c r="D10" s="6">
        <f t="shared" si="0"/>
        <v>8</v>
      </c>
      <c r="E10" s="25">
        <f t="shared" si="1"/>
        <v>70.260000000000005</v>
      </c>
      <c r="J10" s="55">
        <v>9</v>
      </c>
      <c r="K10" s="55" t="s">
        <v>47</v>
      </c>
      <c r="L10" s="55">
        <v>62.24</v>
      </c>
    </row>
    <row r="11" spans="1:12" x14ac:dyDescent="0.3">
      <c r="A11" s="240"/>
      <c r="B11" s="248" t="str">
        <f>Summary!$A$12</f>
        <v>Reactive Black 5</v>
      </c>
      <c r="C11" s="208">
        <f>Summary!$B$12</f>
        <v>250</v>
      </c>
      <c r="D11" s="4">
        <f t="shared" si="0"/>
        <v>9</v>
      </c>
      <c r="E11" s="23">
        <f t="shared" si="1"/>
        <v>62.24</v>
      </c>
      <c r="J11" s="55">
        <v>10</v>
      </c>
      <c r="K11" s="55" t="s">
        <v>48</v>
      </c>
      <c r="L11" s="55">
        <v>66.06</v>
      </c>
    </row>
    <row r="12" spans="1:12" x14ac:dyDescent="0.3">
      <c r="A12" s="240"/>
      <c r="B12" s="249"/>
      <c r="C12" s="209"/>
      <c r="D12" s="5">
        <f t="shared" si="0"/>
        <v>10</v>
      </c>
      <c r="E12" s="22">
        <f t="shared" si="1"/>
        <v>66.06</v>
      </c>
      <c r="J12" s="55">
        <v>11</v>
      </c>
      <c r="K12" s="55" t="s">
        <v>49</v>
      </c>
      <c r="L12" s="55">
        <v>49.96</v>
      </c>
    </row>
    <row r="13" spans="1:12" ht="15" customHeight="1" x14ac:dyDescent="0.3">
      <c r="A13" s="240"/>
      <c r="B13" s="248" t="str">
        <f>Summary!$A$14</f>
        <v>PPD</v>
      </c>
      <c r="C13" s="208">
        <f>Summary!$B$14</f>
        <v>75</v>
      </c>
      <c r="D13" s="4">
        <f t="shared" si="0"/>
        <v>11</v>
      </c>
      <c r="E13" s="23">
        <f t="shared" si="1"/>
        <v>49.96</v>
      </c>
      <c r="J13" s="55">
        <v>12</v>
      </c>
      <c r="K13" s="55" t="s">
        <v>50</v>
      </c>
      <c r="L13" s="55">
        <v>50.26</v>
      </c>
    </row>
    <row r="14" spans="1:12" ht="15" thickBot="1" x14ac:dyDescent="0.35">
      <c r="A14" s="241"/>
      <c r="B14" s="251"/>
      <c r="C14" s="232"/>
      <c r="D14" s="29">
        <f t="shared" si="0"/>
        <v>12</v>
      </c>
      <c r="E14" s="26">
        <f t="shared" si="1"/>
        <v>50.26</v>
      </c>
      <c r="J14" s="55">
        <v>13</v>
      </c>
      <c r="K14" s="55" t="s">
        <v>51</v>
      </c>
      <c r="L14" s="55">
        <v>70.900000000000006</v>
      </c>
    </row>
    <row r="15" spans="1:12" ht="15" customHeight="1" x14ac:dyDescent="0.3">
      <c r="A15" s="193" t="s">
        <v>35</v>
      </c>
      <c r="B15" s="254" t="str">
        <f>Summary!$A$16</f>
        <v>BRTGA-021</v>
      </c>
      <c r="C15" s="247">
        <f>Summary!$B$16</f>
        <v>500</v>
      </c>
      <c r="D15" s="19">
        <f t="shared" si="0"/>
        <v>13</v>
      </c>
      <c r="E15" s="24">
        <f t="shared" si="1"/>
        <v>70.900000000000006</v>
      </c>
      <c r="J15" s="55">
        <v>14</v>
      </c>
      <c r="K15" s="55" t="s">
        <v>52</v>
      </c>
      <c r="L15" s="55">
        <v>76</v>
      </c>
    </row>
    <row r="16" spans="1:12" x14ac:dyDescent="0.3">
      <c r="A16" s="194"/>
      <c r="B16" s="246"/>
      <c r="C16" s="209"/>
      <c r="D16" s="5">
        <f t="shared" si="0"/>
        <v>14</v>
      </c>
      <c r="E16" s="22">
        <f t="shared" si="1"/>
        <v>76</v>
      </c>
      <c r="J16" s="55">
        <v>15</v>
      </c>
      <c r="K16" s="55" t="s">
        <v>53</v>
      </c>
      <c r="L16" s="55">
        <v>72.05</v>
      </c>
    </row>
    <row r="17" spans="1:12" ht="15" customHeight="1" x14ac:dyDescent="0.3">
      <c r="A17" s="194"/>
      <c r="B17" s="244"/>
      <c r="C17" s="208"/>
      <c r="D17" s="4"/>
      <c r="E17" s="23"/>
      <c r="J17" s="55">
        <v>16</v>
      </c>
      <c r="K17" s="55" t="s">
        <v>54</v>
      </c>
      <c r="L17" s="55">
        <v>72.2</v>
      </c>
    </row>
    <row r="18" spans="1:12" x14ac:dyDescent="0.3">
      <c r="A18" s="194"/>
      <c r="B18" s="246"/>
      <c r="C18" s="209"/>
      <c r="D18" s="5"/>
      <c r="E18" s="22"/>
      <c r="J18" s="55">
        <v>17</v>
      </c>
      <c r="K18" s="55" t="s">
        <v>55</v>
      </c>
      <c r="L18" s="55">
        <v>71.739999999999995</v>
      </c>
    </row>
    <row r="19" spans="1:12" ht="15" customHeight="1" x14ac:dyDescent="0.3">
      <c r="A19" s="194"/>
      <c r="B19" s="197"/>
      <c r="C19" s="208"/>
      <c r="D19" s="4"/>
      <c r="E19" s="23"/>
      <c r="J19" s="55">
        <v>18</v>
      </c>
      <c r="K19" s="55" t="s">
        <v>56</v>
      </c>
      <c r="L19" s="55">
        <v>72.23</v>
      </c>
    </row>
    <row r="20" spans="1:12" x14ac:dyDescent="0.3">
      <c r="A20" s="194"/>
      <c r="B20" s="198"/>
      <c r="C20" s="209"/>
      <c r="D20" s="5"/>
      <c r="E20" s="22"/>
      <c r="J20" s="55">
        <v>19</v>
      </c>
      <c r="K20" s="55" t="s">
        <v>57</v>
      </c>
      <c r="L20" s="55">
        <v>71.42</v>
      </c>
    </row>
    <row r="21" spans="1:12" ht="15" customHeight="1" x14ac:dyDescent="0.3">
      <c r="A21" s="194"/>
      <c r="B21" s="244"/>
      <c r="C21" s="208"/>
      <c r="D21" s="4"/>
      <c r="E21" s="23"/>
      <c r="J21" s="55">
        <v>20</v>
      </c>
      <c r="K21" s="55" t="s">
        <v>58</v>
      </c>
      <c r="L21" s="55">
        <v>72.17</v>
      </c>
    </row>
    <row r="22" spans="1:12" x14ac:dyDescent="0.3">
      <c r="A22" s="194"/>
      <c r="B22" s="246"/>
      <c r="C22" s="209"/>
      <c r="D22" s="57"/>
      <c r="E22" s="22"/>
      <c r="J22" s="55">
        <v>21</v>
      </c>
      <c r="K22" s="55" t="s">
        <v>59</v>
      </c>
      <c r="L22" s="55">
        <v>71.09</v>
      </c>
    </row>
    <row r="23" spans="1:12" ht="15" customHeight="1" x14ac:dyDescent="0.3">
      <c r="A23" s="194"/>
      <c r="B23" s="197"/>
      <c r="C23" s="208"/>
      <c r="D23" s="4"/>
      <c r="E23" s="23"/>
      <c r="J23" s="55">
        <v>22</v>
      </c>
      <c r="K23" s="55" t="s">
        <v>60</v>
      </c>
      <c r="L23" s="55">
        <v>73.16</v>
      </c>
    </row>
    <row r="24" spans="1:12" x14ac:dyDescent="0.3">
      <c r="A24" s="194"/>
      <c r="B24" s="198"/>
      <c r="C24" s="209"/>
      <c r="D24" s="5"/>
      <c r="E24" s="22"/>
      <c r="J24" s="55">
        <v>23</v>
      </c>
      <c r="K24" s="55" t="s">
        <v>61</v>
      </c>
      <c r="L24" s="55">
        <v>63.54</v>
      </c>
    </row>
    <row r="25" spans="1:12" x14ac:dyDescent="0.3">
      <c r="A25" s="194"/>
      <c r="B25" s="197"/>
      <c r="C25" s="208"/>
      <c r="D25" s="4"/>
      <c r="E25" s="23"/>
      <c r="J25" s="55">
        <v>24</v>
      </c>
      <c r="K25" s="55" t="s">
        <v>62</v>
      </c>
      <c r="L25" s="55">
        <v>62.04</v>
      </c>
    </row>
    <row r="26" spans="1:12" x14ac:dyDescent="0.3">
      <c r="A26" s="194"/>
      <c r="B26" s="198"/>
      <c r="C26" s="209"/>
      <c r="D26" s="5"/>
      <c r="E26" s="22"/>
      <c r="J26" s="55">
        <v>25</v>
      </c>
      <c r="K26" s="55" t="s">
        <v>63</v>
      </c>
      <c r="L26" s="55">
        <v>73.42</v>
      </c>
    </row>
    <row r="27" spans="1:12" x14ac:dyDescent="0.3">
      <c r="A27" s="194"/>
      <c r="B27" s="197"/>
      <c r="C27" s="208"/>
      <c r="D27" s="4"/>
      <c r="E27" s="23"/>
      <c r="J27" s="55">
        <v>26</v>
      </c>
      <c r="K27" s="55" t="s">
        <v>64</v>
      </c>
      <c r="L27" s="55">
        <v>70.38</v>
      </c>
    </row>
    <row r="28" spans="1:12" x14ac:dyDescent="0.3">
      <c r="A28" s="194"/>
      <c r="B28" s="198"/>
      <c r="C28" s="209"/>
      <c r="D28" s="5"/>
      <c r="E28" s="22"/>
      <c r="J28" s="55">
        <v>27</v>
      </c>
      <c r="K28" s="55" t="s">
        <v>65</v>
      </c>
      <c r="L28" s="55">
        <v>68.489999999999995</v>
      </c>
    </row>
    <row r="29" spans="1:12" ht="15" customHeight="1" x14ac:dyDescent="0.3">
      <c r="A29" s="194"/>
      <c r="B29" s="197"/>
      <c r="C29" s="208"/>
      <c r="D29" s="4"/>
      <c r="E29" s="23"/>
      <c r="J29" s="55">
        <v>28</v>
      </c>
      <c r="K29" s="55" t="s">
        <v>66</v>
      </c>
      <c r="L29" s="55">
        <v>71.39</v>
      </c>
    </row>
    <row r="30" spans="1:12" x14ac:dyDescent="0.3">
      <c r="A30" s="194"/>
      <c r="B30" s="198"/>
      <c r="C30" s="209"/>
      <c r="D30" s="5"/>
      <c r="E30" s="22"/>
      <c r="J30" s="55">
        <v>29</v>
      </c>
      <c r="K30" s="55" t="s">
        <v>67</v>
      </c>
      <c r="L30" s="55">
        <v>70.75</v>
      </c>
    </row>
    <row r="31" spans="1:12" x14ac:dyDescent="0.3">
      <c r="A31" s="194"/>
      <c r="B31" s="197"/>
      <c r="C31" s="208"/>
      <c r="D31" s="4"/>
      <c r="E31" s="23"/>
      <c r="J31" s="55">
        <v>30</v>
      </c>
      <c r="K31" s="55" t="s">
        <v>68</v>
      </c>
      <c r="L31" s="55">
        <v>70.87</v>
      </c>
    </row>
    <row r="32" spans="1:12" x14ac:dyDescent="0.3">
      <c r="A32" s="194"/>
      <c r="B32" s="198"/>
      <c r="C32" s="209"/>
      <c r="D32" s="5"/>
      <c r="E32" s="22"/>
      <c r="J32" s="55">
        <v>31</v>
      </c>
      <c r="K32" s="55" t="s">
        <v>69</v>
      </c>
      <c r="L32" s="55">
        <v>75.56</v>
      </c>
    </row>
    <row r="33" spans="1:12" x14ac:dyDescent="0.3">
      <c r="A33" s="194"/>
      <c r="B33" s="244"/>
      <c r="C33" s="208"/>
      <c r="D33" s="4"/>
      <c r="E33" s="23"/>
      <c r="J33" s="55">
        <v>32</v>
      </c>
      <c r="K33" s="55" t="s">
        <v>70</v>
      </c>
      <c r="L33" s="55">
        <v>73.78</v>
      </c>
    </row>
    <row r="34" spans="1:12" x14ac:dyDescent="0.3">
      <c r="A34" s="194"/>
      <c r="B34" s="246"/>
      <c r="C34" s="209"/>
      <c r="D34" s="5"/>
      <c r="E34" s="22"/>
      <c r="J34" s="55">
        <v>33</v>
      </c>
      <c r="K34" s="55" t="s">
        <v>71</v>
      </c>
      <c r="L34" s="55">
        <v>75.55</v>
      </c>
    </row>
    <row r="35" spans="1:12" x14ac:dyDescent="0.3">
      <c r="A35" s="194"/>
      <c r="B35" s="244"/>
      <c r="C35" s="208"/>
      <c r="D35" s="4"/>
      <c r="E35" s="23"/>
      <c r="J35" s="55">
        <v>34</v>
      </c>
      <c r="K35" s="55" t="s">
        <v>72</v>
      </c>
      <c r="L35" s="55">
        <v>75.52</v>
      </c>
    </row>
    <row r="36" spans="1:12" x14ac:dyDescent="0.3">
      <c r="A36" s="194"/>
      <c r="B36" s="246"/>
      <c r="C36" s="209"/>
      <c r="D36" s="5"/>
      <c r="E36" s="22"/>
      <c r="J36" s="55">
        <v>35</v>
      </c>
      <c r="K36" s="55" t="s">
        <v>73</v>
      </c>
      <c r="L36" s="55">
        <v>61.73</v>
      </c>
    </row>
    <row r="37" spans="1:12" x14ac:dyDescent="0.3">
      <c r="A37" s="194"/>
      <c r="B37" s="197"/>
      <c r="C37" s="208"/>
      <c r="D37" s="4"/>
      <c r="E37" s="23"/>
      <c r="J37" s="55">
        <v>36</v>
      </c>
      <c r="K37" s="55" t="s">
        <v>74</v>
      </c>
      <c r="L37" s="55">
        <v>65.16</v>
      </c>
    </row>
    <row r="38" spans="1:12" x14ac:dyDescent="0.3">
      <c r="A38" s="194"/>
      <c r="B38" s="198"/>
      <c r="C38" s="209"/>
      <c r="D38" s="5"/>
      <c r="E38" s="22"/>
      <c r="J38" s="55">
        <v>37</v>
      </c>
      <c r="K38" s="55" t="s">
        <v>75</v>
      </c>
      <c r="L38" s="55">
        <v>73.040000000000006</v>
      </c>
    </row>
    <row r="39" spans="1:12" x14ac:dyDescent="0.3">
      <c r="A39" s="194"/>
      <c r="B39" s="197"/>
      <c r="C39" s="208"/>
      <c r="D39" s="4"/>
      <c r="E39" s="23"/>
      <c r="J39" s="55">
        <v>38</v>
      </c>
      <c r="K39" s="55" t="s">
        <v>76</v>
      </c>
      <c r="L39" s="55">
        <v>74.41</v>
      </c>
    </row>
    <row r="40" spans="1:12" x14ac:dyDescent="0.3">
      <c r="A40" s="194"/>
      <c r="B40" s="198"/>
      <c r="C40" s="209"/>
      <c r="D40" s="5"/>
      <c r="E40" s="22"/>
      <c r="J40" s="55">
        <v>39</v>
      </c>
      <c r="K40" s="55" t="s">
        <v>77</v>
      </c>
      <c r="L40" s="55">
        <v>75.19</v>
      </c>
    </row>
    <row r="41" spans="1:12" x14ac:dyDescent="0.3">
      <c r="A41" s="194"/>
      <c r="B41" s="197"/>
      <c r="C41" s="208"/>
      <c r="D41" s="4"/>
      <c r="E41" s="23"/>
      <c r="J41" s="55">
        <v>40</v>
      </c>
      <c r="K41" s="55" t="s">
        <v>78</v>
      </c>
      <c r="L41" s="55">
        <v>73.53</v>
      </c>
    </row>
    <row r="42" spans="1:12" x14ac:dyDescent="0.3">
      <c r="A42" s="194"/>
      <c r="B42" s="198"/>
      <c r="C42" s="209"/>
      <c r="D42" s="5"/>
      <c r="E42" s="22"/>
      <c r="J42" s="55">
        <v>41</v>
      </c>
      <c r="K42" s="55" t="s">
        <v>79</v>
      </c>
      <c r="L42" s="55">
        <v>72.5</v>
      </c>
    </row>
    <row r="43" spans="1:12" x14ac:dyDescent="0.3">
      <c r="A43" s="194"/>
      <c r="B43" s="197"/>
      <c r="C43" s="208"/>
      <c r="D43" s="4"/>
      <c r="E43" s="23"/>
      <c r="J43" s="55">
        <v>42</v>
      </c>
      <c r="K43" s="55" t="s">
        <v>80</v>
      </c>
      <c r="L43" s="55">
        <v>75.72</v>
      </c>
    </row>
    <row r="44" spans="1:12" x14ac:dyDescent="0.3">
      <c r="A44" s="194"/>
      <c r="B44" s="198"/>
      <c r="C44" s="209"/>
      <c r="D44" s="5"/>
      <c r="E44" s="22"/>
      <c r="J44" s="55">
        <v>43</v>
      </c>
      <c r="K44" s="55" t="s">
        <v>81</v>
      </c>
      <c r="L44" s="55">
        <v>73.180000000000007</v>
      </c>
    </row>
    <row r="45" spans="1:12" x14ac:dyDescent="0.3">
      <c r="A45" s="194"/>
      <c r="B45" s="197"/>
      <c r="C45" s="208"/>
      <c r="D45" s="4"/>
      <c r="E45" s="23"/>
      <c r="J45" s="55">
        <v>44</v>
      </c>
      <c r="K45" s="55" t="s">
        <v>82</v>
      </c>
      <c r="L45" s="55">
        <v>71.91</v>
      </c>
    </row>
    <row r="46" spans="1:12" x14ac:dyDescent="0.3">
      <c r="A46" s="194"/>
      <c r="B46" s="198"/>
      <c r="C46" s="209"/>
      <c r="D46" s="5"/>
      <c r="E46" s="22"/>
      <c r="J46" s="55">
        <v>45</v>
      </c>
      <c r="K46" s="55" t="s">
        <v>83</v>
      </c>
      <c r="L46" s="55">
        <v>70.25</v>
      </c>
    </row>
    <row r="47" spans="1:12" x14ac:dyDescent="0.3">
      <c r="A47" s="194"/>
      <c r="B47" s="197"/>
      <c r="C47" s="237"/>
      <c r="D47" s="4"/>
      <c r="E47" s="23"/>
      <c r="J47" s="55">
        <v>46</v>
      </c>
      <c r="K47" s="55" t="s">
        <v>84</v>
      </c>
      <c r="L47" s="55">
        <v>74.11</v>
      </c>
    </row>
    <row r="48" spans="1:12" x14ac:dyDescent="0.3">
      <c r="A48" s="194"/>
      <c r="B48" s="198"/>
      <c r="C48" s="238"/>
      <c r="D48" s="5"/>
      <c r="E48" s="22"/>
      <c r="J48" s="55">
        <v>47</v>
      </c>
      <c r="K48" s="55" t="s">
        <v>85</v>
      </c>
      <c r="L48" s="55">
        <v>74.86</v>
      </c>
    </row>
    <row r="49" spans="1:12" x14ac:dyDescent="0.3">
      <c r="A49" s="194"/>
      <c r="B49" s="244"/>
      <c r="C49" s="208"/>
      <c r="D49" s="4"/>
      <c r="E49" s="23"/>
      <c r="J49" s="55">
        <v>48</v>
      </c>
      <c r="K49" s="55" t="s">
        <v>86</v>
      </c>
      <c r="L49" s="55">
        <v>75.17</v>
      </c>
    </row>
    <row r="50" spans="1:12" x14ac:dyDescent="0.3">
      <c r="A50" s="194"/>
      <c r="B50" s="246"/>
      <c r="C50" s="209"/>
      <c r="D50" s="5"/>
      <c r="E50" s="22"/>
      <c r="J50" s="55">
        <v>49</v>
      </c>
      <c r="K50" s="55" t="s">
        <v>87</v>
      </c>
      <c r="L50" s="55">
        <v>75.989999999999995</v>
      </c>
    </row>
    <row r="51" spans="1:12" x14ac:dyDescent="0.3">
      <c r="A51" s="194"/>
      <c r="B51" s="244"/>
      <c r="C51" s="208"/>
      <c r="D51" s="4"/>
      <c r="E51" s="23"/>
      <c r="J51" s="55">
        <v>50</v>
      </c>
      <c r="K51" s="55" t="s">
        <v>88</v>
      </c>
      <c r="L51" s="55">
        <v>73.989999999999995</v>
      </c>
    </row>
    <row r="52" spans="1:12" x14ac:dyDescent="0.3">
      <c r="A52" s="194"/>
      <c r="B52" s="246"/>
      <c r="C52" s="209"/>
      <c r="D52" s="5"/>
      <c r="E52" s="22"/>
      <c r="J52" s="55">
        <v>51</v>
      </c>
      <c r="K52" s="55" t="s">
        <v>89</v>
      </c>
      <c r="L52" s="55">
        <v>69.650000000000006</v>
      </c>
    </row>
    <row r="53" spans="1:12" x14ac:dyDescent="0.3">
      <c r="A53" s="194"/>
      <c r="B53" s="244"/>
      <c r="C53" s="208"/>
      <c r="D53" s="4"/>
      <c r="E53" s="23"/>
      <c r="J53" s="55">
        <v>52</v>
      </c>
      <c r="K53" s="55" t="s">
        <v>90</v>
      </c>
      <c r="L53" s="55">
        <v>70.040000000000006</v>
      </c>
    </row>
    <row r="54" spans="1:12" ht="15" thickBot="1" x14ac:dyDescent="0.35">
      <c r="A54" s="195"/>
      <c r="B54" s="245"/>
      <c r="C54" s="232"/>
      <c r="D54" s="29"/>
      <c r="E54" s="26"/>
      <c r="J54" s="55">
        <v>55</v>
      </c>
      <c r="K54" s="55" t="s">
        <v>93</v>
      </c>
      <c r="L54" s="55"/>
    </row>
    <row r="55" spans="1:12" x14ac:dyDescent="0.3">
      <c r="J55" s="55">
        <v>56</v>
      </c>
      <c r="K55" s="55" t="s">
        <v>94</v>
      </c>
      <c r="L55" s="55"/>
    </row>
    <row r="56" spans="1:12" x14ac:dyDescent="0.3">
      <c r="J56" s="55">
        <v>57</v>
      </c>
      <c r="K56" s="55" t="s">
        <v>95</v>
      </c>
      <c r="L56" s="55"/>
    </row>
    <row r="57" spans="1:12" x14ac:dyDescent="0.3">
      <c r="J57" s="55">
        <v>58</v>
      </c>
      <c r="K57" s="55" t="s">
        <v>96</v>
      </c>
      <c r="L57" s="55"/>
    </row>
    <row r="58" spans="1:12" x14ac:dyDescent="0.3">
      <c r="J58" s="55">
        <v>59</v>
      </c>
      <c r="K58" s="55" t="s">
        <v>97</v>
      </c>
      <c r="L58" s="55"/>
    </row>
    <row r="59" spans="1:12" x14ac:dyDescent="0.3">
      <c r="J59" s="55">
        <v>60</v>
      </c>
      <c r="K59" s="55" t="s">
        <v>98</v>
      </c>
      <c r="L59" s="55"/>
    </row>
  </sheetData>
  <mergeCells count="53">
    <mergeCell ref="A15:A54"/>
    <mergeCell ref="B53:B54"/>
    <mergeCell ref="C53:C54"/>
    <mergeCell ref="B47:B48"/>
    <mergeCell ref="C47:C48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35:B36"/>
    <mergeCell ref="C35:C36"/>
    <mergeCell ref="B37:B38"/>
    <mergeCell ref="C37:C38"/>
    <mergeCell ref="B39:B40"/>
    <mergeCell ref="C39:C40"/>
    <mergeCell ref="B29:B30"/>
    <mergeCell ref="C29:C30"/>
    <mergeCell ref="B31:B32"/>
    <mergeCell ref="C31:C32"/>
    <mergeCell ref="B33:B34"/>
    <mergeCell ref="C33:C34"/>
    <mergeCell ref="C25:C26"/>
    <mergeCell ref="B27:B28"/>
    <mergeCell ref="C27:C28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A2:B2"/>
    <mergeCell ref="A3:A14"/>
    <mergeCell ref="B3:B6"/>
    <mergeCell ref="C3:C4"/>
    <mergeCell ref="C5:C6"/>
    <mergeCell ref="B7:B10"/>
    <mergeCell ref="C7:C8"/>
    <mergeCell ref="C9:C10"/>
    <mergeCell ref="B11:B12"/>
    <mergeCell ref="C11:C12"/>
    <mergeCell ref="B13:B14"/>
    <mergeCell ref="C13:C14"/>
  </mergeCells>
  <conditionalFormatting sqref="D3:E54">
    <cfRule type="expression" dxfId="59" priority="1">
      <formula>$E3&lt;30</formula>
    </cfRule>
  </conditionalFormatting>
  <printOptions horizontalCentered="1"/>
  <pageMargins left="0.7" right="0.7" top="0.68" bottom="0.32" header="0.17" footer="0.17"/>
  <pageSetup scale="89" orientation="portrait" r:id="rId1"/>
  <headerFooter>
    <oddHeader>&amp;CNIEHSO 20221118
Main Experiment C - &amp;A</oddHeader>
    <oddFooter>&amp;Rpage &amp;P of &amp;N</oddFooter>
  </headerFooter>
  <rowBreaks count="1" manualBreakCount="1">
    <brk id="54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67FD-2827-4462-B45C-AD7719551CE2}">
  <sheetPr>
    <tabColor rgb="FFFFFFCC"/>
    <pageSetUpPr fitToPage="1"/>
  </sheetPr>
  <dimension ref="A1:W182"/>
  <sheetViews>
    <sheetView topLeftCell="A8" zoomScaleNormal="100" workbookViewId="0">
      <selection activeCell="B15" sqref="B15:G18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5.44140625" bestFit="1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s="54" t="s">
        <v>36</v>
      </c>
      <c r="P1" s="54" t="s">
        <v>37</v>
      </c>
      <c r="Q1" s="54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 s="55">
        <v>1</v>
      </c>
      <c r="P2" s="55" t="s">
        <v>39</v>
      </c>
      <c r="Q2" s="55">
        <v>99.38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 t="shared" ref="E3:E8" si="0">$Q2</f>
        <v>99.38</v>
      </c>
      <c r="F3" s="242">
        <f>AVERAGE(E3:E4)</f>
        <v>99.36</v>
      </c>
      <c r="G3" s="243"/>
      <c r="H3" s="229" t="s">
        <v>16</v>
      </c>
      <c r="I3" s="230" t="str">
        <f>IF(ISERR(G5)=TRUE,"",IF(G5&gt;94.5,"Y","N"))</f>
        <v>Y</v>
      </c>
      <c r="J3" s="34"/>
      <c r="O3" s="55">
        <v>2</v>
      </c>
      <c r="P3" s="55" t="s">
        <v>40</v>
      </c>
      <c r="Q3" s="55">
        <v>99.34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12" si="1">D3+1</f>
        <v>2</v>
      </c>
      <c r="E4" s="10">
        <f t="shared" si="0"/>
        <v>99.34</v>
      </c>
      <c r="F4" s="97"/>
      <c r="G4" s="116"/>
      <c r="H4" s="203"/>
      <c r="I4" s="199"/>
      <c r="J4" s="34"/>
      <c r="O4" s="55">
        <v>3</v>
      </c>
      <c r="P4" s="55" t="s">
        <v>41</v>
      </c>
      <c r="Q4" s="55">
        <v>93.31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1"/>
        <v>3</v>
      </c>
      <c r="E5" s="10">
        <f t="shared" si="0"/>
        <v>93.31</v>
      </c>
      <c r="F5" s="105">
        <f>AVERAGE(E5:E6)</f>
        <v>93.65</v>
      </c>
      <c r="G5" s="98">
        <f>ROUND(F5/$F$5*100,1)</f>
        <v>100</v>
      </c>
      <c r="H5" s="203" t="s">
        <v>18</v>
      </c>
      <c r="I5" s="201" t="str">
        <f>IF((ISERR(G7)=TRUE),"",IF(COUNTIFS(G7:G8,"&gt;84.5")&lt;1,"N","Y"))</f>
        <v>Y</v>
      </c>
      <c r="J5" s="34"/>
      <c r="O5" s="55">
        <v>4</v>
      </c>
      <c r="P5" s="55" t="s">
        <v>42</v>
      </c>
      <c r="Q5" s="55">
        <v>93.99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1"/>
        <v>4</v>
      </c>
      <c r="E6" s="8">
        <f t="shared" si="0"/>
        <v>93.99</v>
      </c>
      <c r="F6" s="101"/>
      <c r="G6" s="99"/>
      <c r="H6" s="203"/>
      <c r="I6" s="202"/>
      <c r="J6" s="34"/>
      <c r="O6" s="55">
        <v>5</v>
      </c>
      <c r="P6" s="55" t="s">
        <v>43</v>
      </c>
      <c r="Q6" s="55">
        <v>95.13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64" t="s">
        <v>11</v>
      </c>
      <c r="C7" s="128" t="str">
        <f>Summary!$B8</f>
        <v>0.1% DMSO - PI</v>
      </c>
      <c r="D7" s="4">
        <f t="shared" si="1"/>
        <v>5</v>
      </c>
      <c r="E7" s="9">
        <f t="shared" si="0"/>
        <v>95.13</v>
      </c>
      <c r="F7" s="96">
        <f>AVERAGE(E7:E8)</f>
        <v>94.875</v>
      </c>
      <c r="G7" s="103">
        <f>ROUND(F7/$F$5*100,1)</f>
        <v>101.3</v>
      </c>
      <c r="H7" s="203" t="s">
        <v>19</v>
      </c>
      <c r="I7" s="199" t="str">
        <f>IF(OR(ISERR(G11)=TRUE,ISERR(G9)=TRUE),"",IF(COUNTIFS(G9:G12,"&gt;=84.5")&lt;2,"N","Y"))</f>
        <v>Y</v>
      </c>
      <c r="J7" s="34"/>
      <c r="O7" s="55">
        <v>6</v>
      </c>
      <c r="P7" s="55" t="s">
        <v>44</v>
      </c>
      <c r="Q7" s="55">
        <v>94.62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65"/>
      <c r="C8" s="129"/>
      <c r="D8" s="5">
        <f t="shared" si="1"/>
        <v>6</v>
      </c>
      <c r="E8" s="8">
        <f t="shared" si="0"/>
        <v>94.62</v>
      </c>
      <c r="F8" s="101"/>
      <c r="G8" s="99"/>
      <c r="H8" s="204"/>
      <c r="I8" s="200"/>
      <c r="J8" s="34"/>
      <c r="O8" s="55">
        <v>7</v>
      </c>
      <c r="P8" s="55" t="s">
        <v>45</v>
      </c>
      <c r="Q8" s="55">
        <v>95.61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79" t="str">
        <f>Summary!$A12</f>
        <v>Reactive Black 5</v>
      </c>
      <c r="C9" s="208">
        <f>Summary!$B12</f>
        <v>250</v>
      </c>
      <c r="D9" s="4">
        <v>11</v>
      </c>
      <c r="E9" s="9">
        <f>Q12</f>
        <v>87.57</v>
      </c>
      <c r="F9" s="97">
        <f>AVERAGE(E9:E10)</f>
        <v>87.264999999999986</v>
      </c>
      <c r="G9" s="108">
        <f>ROUND(F9/$F$5*100,1)</f>
        <v>93.2</v>
      </c>
      <c r="I9" s="34"/>
      <c r="J9" s="34"/>
      <c r="O9" s="55">
        <v>8</v>
      </c>
      <c r="P9" s="55" t="s">
        <v>46</v>
      </c>
      <c r="Q9" s="55">
        <v>95.04</v>
      </c>
      <c r="R9" s="27"/>
      <c r="S9" s="27"/>
      <c r="T9" s="27"/>
      <c r="U9" s="55"/>
      <c r="V9" s="55"/>
      <c r="W9" s="55"/>
    </row>
    <row r="10" spans="1:23" x14ac:dyDescent="0.3">
      <c r="A10" s="240"/>
      <c r="B10" s="181"/>
      <c r="C10" s="209"/>
      <c r="D10" s="6">
        <v>12</v>
      </c>
      <c r="E10" s="11">
        <f>Q13</f>
        <v>86.96</v>
      </c>
      <c r="F10" s="105"/>
      <c r="G10" s="108"/>
      <c r="I10" s="34"/>
      <c r="J10" s="34"/>
      <c r="O10" s="55">
        <v>9</v>
      </c>
      <c r="P10" s="55" t="s">
        <v>47</v>
      </c>
      <c r="Q10" s="55">
        <v>93.13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Summary!$A14</f>
        <v>PPD</v>
      </c>
      <c r="C11" s="208">
        <f>Summary!$B14</f>
        <v>75</v>
      </c>
      <c r="D11" s="4">
        <f t="shared" si="1"/>
        <v>13</v>
      </c>
      <c r="E11" s="9">
        <f>Q14</f>
        <v>81.319999999999993</v>
      </c>
      <c r="F11" s="96">
        <f>AVERAGE(E11:E12)</f>
        <v>81.514999999999986</v>
      </c>
      <c r="G11" s="103">
        <f>ROUND(F11/$F$5*100,1)</f>
        <v>87</v>
      </c>
      <c r="I11" s="34"/>
      <c r="J11" s="34"/>
      <c r="O11" s="55">
        <v>10</v>
      </c>
      <c r="P11" s="55" t="s">
        <v>48</v>
      </c>
      <c r="Q11" s="55">
        <v>93.77</v>
      </c>
      <c r="R11" s="27"/>
      <c r="S11" s="27"/>
      <c r="T11" s="27"/>
      <c r="U11" s="55"/>
      <c r="V11" s="55"/>
      <c r="W11" s="55"/>
    </row>
    <row r="12" spans="1:23" ht="15" thickBot="1" x14ac:dyDescent="0.35">
      <c r="A12" s="241"/>
      <c r="B12" s="233"/>
      <c r="C12" s="232"/>
      <c r="D12" s="29">
        <f t="shared" si="1"/>
        <v>14</v>
      </c>
      <c r="E12" s="13">
        <f>Q15</f>
        <v>81.709999999999994</v>
      </c>
      <c r="F12" s="102"/>
      <c r="G12" s="104"/>
      <c r="I12" s="34"/>
      <c r="J12" s="34"/>
      <c r="O12" s="55">
        <v>11</v>
      </c>
      <c r="P12" s="55" t="s">
        <v>49</v>
      </c>
      <c r="Q12" s="55">
        <v>87.57</v>
      </c>
      <c r="R12" s="27"/>
      <c r="S12" s="27"/>
      <c r="T12" s="27"/>
      <c r="U12" s="55"/>
      <c r="V12" s="55"/>
      <c r="W12" s="55"/>
    </row>
    <row r="13" spans="1:23" ht="15" customHeight="1" x14ac:dyDescent="0.3">
      <c r="A13" s="239" t="s">
        <v>35</v>
      </c>
      <c r="B13" s="222" t="str">
        <f>Summary!$A$16</f>
        <v>BRTGA-021</v>
      </c>
      <c r="C13" s="221">
        <f>Summary!$B$16</f>
        <v>500</v>
      </c>
      <c r="D13" s="28">
        <v>33</v>
      </c>
      <c r="E13" s="12">
        <f t="shared" ref="E13:E18" si="2">Q34</f>
        <v>94.61</v>
      </c>
      <c r="F13" s="213">
        <f>AVERAGE(E13:E14)</f>
        <v>94.6</v>
      </c>
      <c r="G13" s="215">
        <f>ROUND(F13/$F$5*100,1)</f>
        <v>101</v>
      </c>
      <c r="I13" s="34"/>
      <c r="J13" s="34"/>
      <c r="O13" s="55">
        <v>12</v>
      </c>
      <c r="P13" s="55" t="s">
        <v>50</v>
      </c>
      <c r="Q13" s="55">
        <v>86.96</v>
      </c>
      <c r="R13" s="27"/>
      <c r="S13" s="27"/>
      <c r="T13" s="27"/>
      <c r="U13" s="55"/>
      <c r="V13" s="55"/>
      <c r="W13" s="55"/>
    </row>
    <row r="14" spans="1:23" ht="15" customHeight="1" x14ac:dyDescent="0.3">
      <c r="A14" s="240"/>
      <c r="B14" s="212"/>
      <c r="C14" s="209"/>
      <c r="D14" s="5">
        <v>34</v>
      </c>
      <c r="E14" s="63">
        <f t="shared" si="2"/>
        <v>94.59</v>
      </c>
      <c r="F14" s="214"/>
      <c r="G14" s="216"/>
      <c r="I14" s="34"/>
      <c r="J14" s="34"/>
      <c r="O14" s="55">
        <v>13</v>
      </c>
      <c r="P14" s="55" t="s">
        <v>51</v>
      </c>
      <c r="Q14" s="55">
        <v>81.319999999999993</v>
      </c>
      <c r="R14" s="27"/>
      <c r="S14" s="27"/>
      <c r="T14" s="27"/>
      <c r="U14" s="55"/>
      <c r="V14" s="55"/>
      <c r="W14" s="55"/>
    </row>
    <row r="15" spans="1:23" ht="15" customHeight="1" x14ac:dyDescent="0.3">
      <c r="A15" s="240"/>
      <c r="B15" s="206"/>
      <c r="C15" s="208"/>
      <c r="D15" s="19"/>
      <c r="E15" s="10"/>
      <c r="F15" s="96"/>
      <c r="G15" s="103"/>
      <c r="I15" s="34"/>
      <c r="J15" s="34"/>
      <c r="O15" s="55">
        <v>14</v>
      </c>
      <c r="P15" s="55" t="s">
        <v>52</v>
      </c>
      <c r="Q15" s="55">
        <v>81.709999999999994</v>
      </c>
      <c r="R15" s="27"/>
      <c r="S15" s="27"/>
      <c r="T15" s="27"/>
      <c r="U15" s="55"/>
      <c r="V15" s="55"/>
      <c r="W15" s="55"/>
    </row>
    <row r="16" spans="1:23" x14ac:dyDescent="0.3">
      <c r="A16" s="240"/>
      <c r="B16" s="207"/>
      <c r="C16" s="209"/>
      <c r="D16" s="6"/>
      <c r="E16" s="8"/>
      <c r="F16" s="101"/>
      <c r="G16" s="210"/>
      <c r="I16" s="34"/>
      <c r="J16" s="34"/>
      <c r="O16" s="55">
        <v>15</v>
      </c>
      <c r="P16" s="55" t="s">
        <v>53</v>
      </c>
      <c r="Q16" s="55">
        <v>89.03</v>
      </c>
      <c r="R16" s="27"/>
      <c r="S16" s="27"/>
      <c r="T16" s="27"/>
      <c r="U16" s="55"/>
      <c r="V16" s="55"/>
      <c r="W16" s="55"/>
    </row>
    <row r="17" spans="1:23" ht="15" customHeight="1" x14ac:dyDescent="0.3">
      <c r="A17" s="240"/>
      <c r="B17" s="211"/>
      <c r="C17" s="208"/>
      <c r="D17" s="4"/>
      <c r="E17" s="10"/>
      <c r="F17" s="96"/>
      <c r="G17" s="103"/>
      <c r="I17" s="34"/>
      <c r="J17" s="34"/>
      <c r="O17" s="55">
        <v>16</v>
      </c>
      <c r="P17" s="55" t="s">
        <v>54</v>
      </c>
      <c r="Q17" s="55">
        <v>87.34</v>
      </c>
      <c r="R17" s="27"/>
      <c r="S17" s="27"/>
      <c r="T17" s="27"/>
      <c r="U17" s="55"/>
      <c r="V17" s="55"/>
      <c r="W17" s="55"/>
    </row>
    <row r="18" spans="1:23" ht="15" thickBot="1" x14ac:dyDescent="0.35">
      <c r="A18" s="241"/>
      <c r="B18" s="234"/>
      <c r="C18" s="232"/>
      <c r="D18" s="29"/>
      <c r="E18" s="13"/>
      <c r="F18" s="102"/>
      <c r="G18" s="104"/>
      <c r="O18" s="55">
        <v>17</v>
      </c>
      <c r="P18" s="55" t="s">
        <v>55</v>
      </c>
      <c r="Q18" s="55">
        <v>80.319999999999993</v>
      </c>
      <c r="R18" s="27"/>
      <c r="S18" s="27"/>
      <c r="T18" s="27"/>
      <c r="U18" s="55"/>
      <c r="V18" s="55"/>
      <c r="W18" s="55"/>
    </row>
    <row r="19" spans="1:23" ht="15" customHeight="1" x14ac:dyDescent="0.3">
      <c r="O19" s="55">
        <v>18</v>
      </c>
      <c r="P19" s="55" t="s">
        <v>56</v>
      </c>
      <c r="Q19" s="55">
        <v>79.8</v>
      </c>
      <c r="R19" s="27"/>
      <c r="S19" s="27"/>
      <c r="T19" s="27"/>
      <c r="U19" s="55"/>
      <c r="V19" s="55"/>
      <c r="W19" s="55"/>
    </row>
    <row r="20" spans="1:23" x14ac:dyDescent="0.3">
      <c r="O20" s="55">
        <v>19</v>
      </c>
      <c r="P20" s="55" t="s">
        <v>57</v>
      </c>
      <c r="Q20" s="55">
        <v>93.81</v>
      </c>
      <c r="R20" s="27"/>
      <c r="S20" s="27"/>
      <c r="T20" s="27"/>
      <c r="U20" s="55"/>
      <c r="V20" s="55"/>
      <c r="W20" s="55"/>
    </row>
    <row r="21" spans="1:23" x14ac:dyDescent="0.3">
      <c r="O21" s="55">
        <v>20</v>
      </c>
      <c r="P21" s="55" t="s">
        <v>58</v>
      </c>
      <c r="Q21" s="55">
        <v>96.05</v>
      </c>
      <c r="R21" s="27"/>
      <c r="S21" s="27"/>
      <c r="T21" s="27"/>
      <c r="U21" s="55"/>
      <c r="V21" s="55"/>
      <c r="W21" s="55"/>
    </row>
    <row r="22" spans="1:23" x14ac:dyDescent="0.3">
      <c r="O22" s="55">
        <v>21</v>
      </c>
      <c r="P22" s="55" t="s">
        <v>59</v>
      </c>
      <c r="Q22" s="55">
        <v>94.79</v>
      </c>
      <c r="R22" s="27"/>
      <c r="S22" s="27"/>
      <c r="T22" s="27"/>
      <c r="U22" s="55"/>
      <c r="V22" s="55"/>
      <c r="W22" s="55"/>
    </row>
    <row r="23" spans="1:23" ht="15" customHeight="1" x14ac:dyDescent="0.3">
      <c r="O23" s="55">
        <v>22</v>
      </c>
      <c r="P23" s="55" t="s">
        <v>60</v>
      </c>
      <c r="Q23" s="55">
        <v>95.26</v>
      </c>
      <c r="R23" s="27"/>
      <c r="S23" s="27"/>
      <c r="T23" s="27"/>
      <c r="U23" s="55"/>
      <c r="V23" s="55"/>
      <c r="W23" s="55"/>
    </row>
    <row r="24" spans="1:23" x14ac:dyDescent="0.3">
      <c r="O24" s="55">
        <v>23</v>
      </c>
      <c r="P24" s="55" t="s">
        <v>61</v>
      </c>
      <c r="Q24" s="55">
        <v>83.37</v>
      </c>
      <c r="R24" s="27"/>
      <c r="S24" s="27"/>
      <c r="T24" s="27"/>
      <c r="U24" s="55"/>
      <c r="V24" s="55"/>
      <c r="W24" s="55"/>
    </row>
    <row r="25" spans="1:23" x14ac:dyDescent="0.3">
      <c r="O25" s="55">
        <v>24</v>
      </c>
      <c r="P25" s="55" t="s">
        <v>62</v>
      </c>
      <c r="Q25" s="55">
        <v>83.97</v>
      </c>
      <c r="R25" s="27"/>
      <c r="S25" s="27"/>
      <c r="T25" s="27"/>
      <c r="U25" s="55"/>
      <c r="V25" s="55"/>
      <c r="W25" s="55"/>
    </row>
    <row r="26" spans="1:23" x14ac:dyDescent="0.3">
      <c r="O26" s="55">
        <v>25</v>
      </c>
      <c r="P26" s="55" t="s">
        <v>63</v>
      </c>
      <c r="Q26" s="55">
        <v>74.42</v>
      </c>
      <c r="R26" s="27"/>
      <c r="S26" s="27"/>
      <c r="T26" s="27"/>
      <c r="U26" s="55"/>
      <c r="V26" s="55"/>
      <c r="W26" s="55"/>
    </row>
    <row r="27" spans="1:23" ht="15" customHeight="1" x14ac:dyDescent="0.3">
      <c r="O27" s="55">
        <v>26</v>
      </c>
      <c r="P27" s="55" t="s">
        <v>64</v>
      </c>
      <c r="Q27" s="55">
        <v>73.22</v>
      </c>
      <c r="R27" s="27"/>
      <c r="S27" s="27"/>
      <c r="T27" s="27"/>
      <c r="U27" s="55"/>
      <c r="V27" s="55"/>
      <c r="W27" s="55"/>
    </row>
    <row r="28" spans="1:23" ht="15" customHeight="1" x14ac:dyDescent="0.3">
      <c r="O28" s="55">
        <v>27</v>
      </c>
      <c r="P28" s="55" t="s">
        <v>65</v>
      </c>
      <c r="Q28" s="55">
        <v>94.3</v>
      </c>
      <c r="R28" s="27"/>
      <c r="S28" s="27"/>
      <c r="T28" s="27"/>
      <c r="U28" s="55"/>
      <c r="V28" s="55"/>
      <c r="W28" s="55"/>
    </row>
    <row r="29" spans="1:23" ht="15" customHeight="1" x14ac:dyDescent="0.3">
      <c r="O29" s="55">
        <v>28</v>
      </c>
      <c r="P29" s="55" t="s">
        <v>66</v>
      </c>
      <c r="Q29" s="55">
        <v>93.94</v>
      </c>
      <c r="R29" s="27"/>
      <c r="S29" s="27"/>
      <c r="T29" s="27"/>
      <c r="U29" s="55"/>
      <c r="V29" s="55"/>
      <c r="W29" s="55"/>
    </row>
    <row r="30" spans="1:23" x14ac:dyDescent="0.3">
      <c r="O30" s="58">
        <v>29</v>
      </c>
      <c r="P30" s="59" t="s">
        <v>67</v>
      </c>
      <c r="Q30" s="59">
        <v>84.4</v>
      </c>
      <c r="R30" s="258" t="s">
        <v>99</v>
      </c>
      <c r="S30" s="27"/>
      <c r="T30" s="27"/>
      <c r="U30" s="55"/>
      <c r="V30" s="55"/>
      <c r="W30" s="55"/>
    </row>
    <row r="31" spans="1:23" ht="15" customHeight="1" x14ac:dyDescent="0.3">
      <c r="O31" s="60">
        <v>30</v>
      </c>
      <c r="P31" s="55" t="s">
        <v>68</v>
      </c>
      <c r="Q31" s="55">
        <v>83.68</v>
      </c>
      <c r="R31" s="259"/>
      <c r="S31" s="27"/>
      <c r="T31" s="27"/>
      <c r="U31" s="55"/>
      <c r="V31" s="55"/>
      <c r="W31" s="55"/>
    </row>
    <row r="32" spans="1:23" x14ac:dyDescent="0.3">
      <c r="O32" s="60">
        <v>31</v>
      </c>
      <c r="P32" s="55" t="s">
        <v>69</v>
      </c>
      <c r="Q32" s="55">
        <v>92.53</v>
      </c>
      <c r="R32" s="259"/>
      <c r="S32" s="27"/>
      <c r="T32" s="27"/>
      <c r="U32" s="55"/>
      <c r="V32" s="55"/>
      <c r="W32" s="55"/>
    </row>
    <row r="33" spans="15:23" ht="15" customHeight="1" x14ac:dyDescent="0.3">
      <c r="O33" s="61">
        <v>32</v>
      </c>
      <c r="P33" s="62" t="s">
        <v>70</v>
      </c>
      <c r="Q33" s="62">
        <v>92.87</v>
      </c>
      <c r="R33" s="260"/>
      <c r="S33" s="27"/>
      <c r="T33" s="27"/>
      <c r="U33" s="55"/>
      <c r="V33" s="55"/>
      <c r="W33" s="55"/>
    </row>
    <row r="34" spans="15:23" ht="15" customHeight="1" x14ac:dyDescent="0.3">
      <c r="O34" s="58">
        <v>33</v>
      </c>
      <c r="P34" s="59" t="s">
        <v>71</v>
      </c>
      <c r="Q34" s="59">
        <v>94.61</v>
      </c>
      <c r="R34" s="258" t="s">
        <v>100</v>
      </c>
      <c r="S34" s="27"/>
      <c r="T34" s="27"/>
      <c r="U34" s="55"/>
      <c r="V34" s="55"/>
      <c r="W34" s="55"/>
    </row>
    <row r="35" spans="15:23" x14ac:dyDescent="0.3">
      <c r="O35" s="60">
        <v>34</v>
      </c>
      <c r="P35" s="55" t="s">
        <v>72</v>
      </c>
      <c r="Q35" s="55">
        <v>94.59</v>
      </c>
      <c r="R35" s="259"/>
      <c r="S35" s="27"/>
      <c r="T35" s="27"/>
      <c r="U35" s="55"/>
      <c r="V35" s="55"/>
      <c r="W35" s="55"/>
    </row>
    <row r="36" spans="15:23" x14ac:dyDescent="0.3">
      <c r="O36" s="60">
        <v>35</v>
      </c>
      <c r="P36" s="55" t="s">
        <v>73</v>
      </c>
      <c r="Q36" s="55">
        <v>93.91</v>
      </c>
      <c r="R36" s="259"/>
      <c r="S36" s="27"/>
      <c r="T36" s="27"/>
      <c r="U36" s="55"/>
      <c r="V36" s="55"/>
      <c r="W36" s="55"/>
    </row>
    <row r="37" spans="15:23" x14ac:dyDescent="0.3">
      <c r="O37" s="60">
        <v>36</v>
      </c>
      <c r="P37" s="55" t="s">
        <v>74</v>
      </c>
      <c r="Q37" s="55">
        <v>93.59</v>
      </c>
      <c r="R37" s="259"/>
      <c r="S37" s="27"/>
      <c r="T37" s="27"/>
      <c r="U37" s="55"/>
      <c r="V37" s="55"/>
      <c r="W37" s="55"/>
    </row>
    <row r="38" spans="15:23" x14ac:dyDescent="0.3">
      <c r="O38" s="60">
        <v>37</v>
      </c>
      <c r="P38" s="55" t="s">
        <v>75</v>
      </c>
      <c r="Q38" s="55">
        <v>94.08</v>
      </c>
      <c r="R38" s="259"/>
      <c r="S38" s="27"/>
      <c r="T38" s="27"/>
      <c r="U38" s="55"/>
      <c r="V38" s="55"/>
      <c r="W38" s="55"/>
    </row>
    <row r="39" spans="15:23" x14ac:dyDescent="0.3">
      <c r="O39" s="61">
        <v>38</v>
      </c>
      <c r="P39" s="62" t="s">
        <v>76</v>
      </c>
      <c r="Q39" s="62">
        <v>94.52</v>
      </c>
      <c r="R39" s="260"/>
      <c r="S39" s="27"/>
      <c r="T39" s="27"/>
      <c r="U39" s="55"/>
      <c r="V39" s="55"/>
      <c r="W39" s="55"/>
    </row>
    <row r="40" spans="15:23" x14ac:dyDescent="0.3">
      <c r="O40" s="55"/>
      <c r="P40" s="55"/>
      <c r="Q40" s="55"/>
      <c r="R40" s="27"/>
      <c r="S40" s="27"/>
      <c r="T40" s="27"/>
      <c r="U40" s="55"/>
      <c r="V40" s="55"/>
      <c r="W40" s="55"/>
    </row>
    <row r="41" spans="15:23" ht="15" customHeight="1" x14ac:dyDescent="0.3">
      <c r="O41" s="55"/>
      <c r="P41" s="55"/>
      <c r="Q41" s="55"/>
      <c r="R41" s="27"/>
      <c r="S41" s="27"/>
      <c r="T41" s="27"/>
      <c r="U41" s="55"/>
      <c r="V41" s="55"/>
      <c r="W41" s="55"/>
    </row>
    <row r="42" spans="15:23" ht="15" customHeight="1" x14ac:dyDescent="0.3">
      <c r="O42" s="55"/>
      <c r="P42" s="55"/>
      <c r="Q42" s="55"/>
      <c r="R42" s="27"/>
      <c r="S42" s="27"/>
      <c r="T42" s="27"/>
      <c r="U42" s="55"/>
      <c r="V42" s="55"/>
      <c r="W42" s="55"/>
    </row>
    <row r="43" spans="15:23" x14ac:dyDescent="0.3">
      <c r="O43" s="55"/>
      <c r="P43" s="55"/>
      <c r="Q43" s="55"/>
      <c r="R43" s="27"/>
      <c r="S43" s="27"/>
      <c r="T43" s="27"/>
      <c r="U43" s="55"/>
      <c r="V43" s="55"/>
      <c r="W43" s="55"/>
    </row>
    <row r="44" spans="15:23" x14ac:dyDescent="0.3">
      <c r="O44" s="55"/>
      <c r="P44" s="55"/>
      <c r="Q44" s="55"/>
      <c r="R44" s="27"/>
      <c r="S44" s="27"/>
      <c r="T44" s="27"/>
      <c r="U44" s="55"/>
      <c r="V44" s="55"/>
      <c r="W44" s="55"/>
    </row>
    <row r="45" spans="15:23" x14ac:dyDescent="0.3">
      <c r="O45" s="55"/>
      <c r="P45" s="55"/>
      <c r="Q45" s="55"/>
      <c r="R45" s="27"/>
      <c r="S45" s="27"/>
      <c r="T45" s="27"/>
      <c r="U45" s="55"/>
      <c r="V45" s="55"/>
      <c r="W45" s="55"/>
    </row>
    <row r="46" spans="15:23" x14ac:dyDescent="0.3">
      <c r="O46" s="55"/>
      <c r="P46" s="55"/>
      <c r="Q46" s="55"/>
      <c r="R46" s="27"/>
      <c r="S46" s="27"/>
      <c r="T46" s="27"/>
      <c r="U46" s="55"/>
      <c r="V46" s="55"/>
      <c r="W46" s="55"/>
    </row>
    <row r="47" spans="15:23" x14ac:dyDescent="0.3">
      <c r="O47" s="55"/>
      <c r="P47" s="55"/>
      <c r="Q47" s="55"/>
      <c r="R47" s="27"/>
      <c r="S47" s="27"/>
      <c r="T47" s="27"/>
      <c r="U47" s="55"/>
      <c r="V47" s="55"/>
      <c r="W47" s="55"/>
    </row>
    <row r="48" spans="15:23" x14ac:dyDescent="0.3">
      <c r="O48" s="55"/>
      <c r="P48" s="55"/>
      <c r="Q48" s="55"/>
      <c r="R48" s="27"/>
      <c r="S48" s="27"/>
      <c r="T48" s="27"/>
      <c r="U48" s="55"/>
      <c r="V48" s="55"/>
      <c r="W48" s="55"/>
    </row>
    <row r="49" spans="15:23" x14ac:dyDescent="0.3">
      <c r="O49" s="55"/>
      <c r="P49" s="55"/>
      <c r="Q49" s="55"/>
      <c r="R49" s="27"/>
      <c r="S49" s="27"/>
      <c r="T49" s="27"/>
      <c r="U49" s="55"/>
      <c r="V49" s="55"/>
      <c r="W49" s="55"/>
    </row>
    <row r="50" spans="15:23" x14ac:dyDescent="0.3">
      <c r="O50" s="55"/>
      <c r="P50" s="55"/>
      <c r="Q50" s="55"/>
      <c r="R50" s="27"/>
      <c r="S50" s="27"/>
      <c r="T50" s="27"/>
      <c r="U50" s="55"/>
      <c r="V50" s="55"/>
      <c r="W50" s="55"/>
    </row>
    <row r="51" spans="15:23" x14ac:dyDescent="0.3">
      <c r="O51" s="55"/>
      <c r="P51" s="55"/>
      <c r="Q51" s="55"/>
      <c r="R51" s="27"/>
      <c r="S51" s="27"/>
      <c r="T51" s="27"/>
      <c r="U51" s="55"/>
      <c r="V51" s="55"/>
      <c r="W51" s="55"/>
    </row>
    <row r="52" spans="15:23" x14ac:dyDescent="0.3">
      <c r="O52" s="55"/>
      <c r="P52" s="55"/>
      <c r="Q52" s="55"/>
      <c r="R52" s="27"/>
      <c r="S52" s="27"/>
      <c r="T52" s="27"/>
      <c r="U52" s="55"/>
      <c r="V52" s="55"/>
      <c r="W52" s="55"/>
    </row>
    <row r="53" spans="15:23" x14ac:dyDescent="0.3">
      <c r="O53" s="55"/>
      <c r="P53" s="55"/>
      <c r="Q53" s="55"/>
      <c r="R53" s="27"/>
      <c r="S53" s="27"/>
      <c r="T53" s="27"/>
      <c r="U53" s="55"/>
      <c r="V53" s="55"/>
      <c r="W53" s="55"/>
    </row>
    <row r="54" spans="15:23" x14ac:dyDescent="0.3">
      <c r="O54" s="55"/>
      <c r="P54" s="55"/>
      <c r="Q54" s="55"/>
      <c r="R54" s="27"/>
      <c r="S54" s="27"/>
      <c r="T54" s="27"/>
      <c r="U54" s="55"/>
      <c r="V54" s="55"/>
      <c r="W54" s="55"/>
    </row>
    <row r="55" spans="15:23" ht="15" customHeight="1" x14ac:dyDescent="0.3">
      <c r="O55" s="55"/>
      <c r="P55" s="55"/>
      <c r="Q55" s="55"/>
      <c r="R55" s="27"/>
      <c r="S55" s="27"/>
      <c r="T55" s="27"/>
      <c r="U55" s="55"/>
      <c r="V55" s="55"/>
      <c r="W55" s="55"/>
    </row>
    <row r="56" spans="15:23" ht="15" customHeight="1" x14ac:dyDescent="0.3">
      <c r="O56" s="55"/>
      <c r="P56" s="55"/>
      <c r="Q56" s="55"/>
      <c r="R56" s="27"/>
      <c r="S56" s="27"/>
      <c r="T56" s="27"/>
      <c r="U56" s="55"/>
      <c r="V56" s="55"/>
      <c r="W56" s="55"/>
    </row>
    <row r="57" spans="15:23" x14ac:dyDescent="0.3">
      <c r="O57" s="55"/>
      <c r="P57" s="55"/>
      <c r="Q57" s="55"/>
      <c r="R57" s="27"/>
      <c r="S57" s="27"/>
      <c r="T57" s="27"/>
      <c r="U57" s="55"/>
      <c r="V57" s="55"/>
      <c r="W57" s="55"/>
    </row>
    <row r="58" spans="15:23" x14ac:dyDescent="0.3">
      <c r="O58" s="55"/>
      <c r="P58" s="55"/>
      <c r="Q58" s="55"/>
      <c r="R58" s="27"/>
      <c r="S58" s="27"/>
      <c r="T58" s="27"/>
      <c r="U58" s="55"/>
      <c r="V58" s="55"/>
      <c r="W58" s="55"/>
    </row>
    <row r="59" spans="15:23" x14ac:dyDescent="0.3">
      <c r="O59" s="55"/>
      <c r="P59" s="55"/>
      <c r="Q59" s="55"/>
      <c r="R59" s="27"/>
      <c r="S59" s="27"/>
      <c r="T59" s="27"/>
      <c r="U59" s="55"/>
      <c r="V59" s="55"/>
      <c r="W59" s="55"/>
    </row>
    <row r="60" spans="15:23" x14ac:dyDescent="0.3">
      <c r="R60" s="27"/>
      <c r="S60" s="27"/>
      <c r="T60" s="27"/>
      <c r="U60" s="27"/>
    </row>
    <row r="61" spans="15:23" x14ac:dyDescent="0.3">
      <c r="R61" s="27"/>
      <c r="S61" s="27"/>
      <c r="T61" s="27"/>
      <c r="U61" s="27"/>
    </row>
    <row r="62" spans="15:23" x14ac:dyDescent="0.3">
      <c r="R62" s="27"/>
      <c r="S62" s="27"/>
      <c r="T62"/>
    </row>
    <row r="63" spans="15:23" x14ac:dyDescent="0.3">
      <c r="R63" s="27"/>
      <c r="S63" s="27"/>
      <c r="T63"/>
    </row>
    <row r="64" spans="15:23" x14ac:dyDescent="0.3">
      <c r="R64" s="27"/>
      <c r="S64" s="27"/>
      <c r="T64"/>
    </row>
    <row r="65" spans="18:20" x14ac:dyDescent="0.3">
      <c r="R65" s="27"/>
      <c r="S65" s="27"/>
      <c r="T65"/>
    </row>
    <row r="66" spans="18:20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ht="15" customHeight="1" x14ac:dyDescent="0.3">
      <c r="R69" s="27"/>
      <c r="S69" s="27"/>
      <c r="T69"/>
    </row>
    <row r="70" spans="18:20" ht="15" customHeight="1" x14ac:dyDescent="0.3">
      <c r="R70" s="27"/>
      <c r="S70" s="27"/>
      <c r="T70"/>
    </row>
    <row r="71" spans="18:20" x14ac:dyDescent="0.3">
      <c r="R71" s="27"/>
      <c r="S71" s="27"/>
      <c r="T71"/>
    </row>
    <row r="72" spans="18:20" x14ac:dyDescent="0.3">
      <c r="R72" s="27"/>
      <c r="S72" s="27"/>
      <c r="T72"/>
    </row>
    <row r="73" spans="18:20" x14ac:dyDescent="0.3">
      <c r="R73" s="27"/>
      <c r="S73" s="27"/>
      <c r="T73"/>
    </row>
    <row r="74" spans="18:20" x14ac:dyDescent="0.3">
      <c r="R74" s="27"/>
      <c r="S74" s="27"/>
      <c r="T74"/>
    </row>
    <row r="75" spans="18:20" x14ac:dyDescent="0.3">
      <c r="R75" s="27"/>
      <c r="S75" s="27"/>
      <c r="T75"/>
    </row>
    <row r="83" ht="15" customHeight="1" x14ac:dyDescent="0.3"/>
    <row r="84" ht="15" customHeight="1" x14ac:dyDescent="0.3"/>
    <row r="97" ht="15" customHeight="1" x14ac:dyDescent="0.3"/>
    <row r="98" ht="15" customHeight="1" x14ac:dyDescent="0.3"/>
    <row r="111" ht="15" customHeight="1" x14ac:dyDescent="0.3"/>
    <row r="112" ht="15" customHeight="1" x14ac:dyDescent="0.3"/>
    <row r="125" ht="15" customHeight="1" x14ac:dyDescent="0.3"/>
    <row r="126" ht="15" customHeight="1" x14ac:dyDescent="0.3"/>
    <row r="139" ht="15" customHeight="1" x14ac:dyDescent="0.3"/>
    <row r="140" ht="15" customHeight="1" x14ac:dyDescent="0.3"/>
    <row r="153" ht="15" customHeight="1" x14ac:dyDescent="0.3"/>
    <row r="154" ht="15" customHeight="1" x14ac:dyDescent="0.3"/>
    <row r="167" ht="15" customHeight="1" x14ac:dyDescent="0.3"/>
    <row r="168" ht="15" customHeight="1" x14ac:dyDescent="0.3"/>
    <row r="181" ht="15" customHeight="1" x14ac:dyDescent="0.3"/>
    <row r="182" ht="15" customHeight="1" x14ac:dyDescent="0.3"/>
  </sheetData>
  <mergeCells count="41">
    <mergeCell ref="R34:R39"/>
    <mergeCell ref="B17:B18"/>
    <mergeCell ref="C17:C18"/>
    <mergeCell ref="F17:F18"/>
    <mergeCell ref="G17:G18"/>
    <mergeCell ref="R30:R33"/>
    <mergeCell ref="B15:B16"/>
    <mergeCell ref="C15:C16"/>
    <mergeCell ref="F15:F16"/>
    <mergeCell ref="G15:G16"/>
    <mergeCell ref="B11:B12"/>
    <mergeCell ref="C11:C12"/>
    <mergeCell ref="G13:G14"/>
    <mergeCell ref="H7:H8"/>
    <mergeCell ref="I7:I8"/>
    <mergeCell ref="B9:B10"/>
    <mergeCell ref="C9:C10"/>
    <mergeCell ref="F9:F10"/>
    <mergeCell ref="G9:G10"/>
    <mergeCell ref="A2:B2"/>
    <mergeCell ref="B3:B6"/>
    <mergeCell ref="C3:C4"/>
    <mergeCell ref="F3:F4"/>
    <mergeCell ref="G3:G4"/>
    <mergeCell ref="A3:A12"/>
    <mergeCell ref="A13:A18"/>
    <mergeCell ref="H3:H4"/>
    <mergeCell ref="I3:I4"/>
    <mergeCell ref="C5:C6"/>
    <mergeCell ref="F5:F6"/>
    <mergeCell ref="G5:G6"/>
    <mergeCell ref="H5:H6"/>
    <mergeCell ref="I5:I6"/>
    <mergeCell ref="C7:C8"/>
    <mergeCell ref="F7:F8"/>
    <mergeCell ref="G7:G8"/>
    <mergeCell ref="F11:F12"/>
    <mergeCell ref="G11:G12"/>
    <mergeCell ref="B13:B14"/>
    <mergeCell ref="C13:C14"/>
    <mergeCell ref="F13:F14"/>
  </mergeCells>
  <conditionalFormatting sqref="G13:G18">
    <cfRule type="expression" dxfId="53" priority="1" stopIfTrue="1">
      <formula>IF($C13=500,G13&gt;84.5)</formula>
    </cfRule>
  </conditionalFormatting>
  <conditionalFormatting sqref="I3:I8">
    <cfRule type="expression" dxfId="52" priority="4">
      <formula>($I3="N")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9BE5723C-906E-4F6D-A25D-7458B3B9A68A}">
            <xm:f>'Run 5 (% Cells)'!$E3&lt;30</xm:f>
            <x14:dxf>
              <fill>
                <patternFill>
                  <bgColor rgb="FFFFFFCC"/>
                </patternFill>
              </fill>
            </x14:dxf>
          </x14:cfRule>
          <xm:sqref>D3:D18</xm:sqref>
        </x14:conditionalFormatting>
        <x14:conditionalFormatting xmlns:xm="http://schemas.microsoft.com/office/excel/2006/main">
          <x14:cfRule type="expression" priority="2" id="{EDD666AB-3A5F-42C4-B2D9-F76FE9C27202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4F177349-3A93-4C76-BEED-BE3A227EF727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G5:G8</xm:sqref>
        </x14:conditionalFormatting>
        <x14:conditionalFormatting xmlns:xm="http://schemas.microsoft.com/office/excel/2006/main">
          <x14:cfRule type="expression" priority="543" id="{EDD666AB-3A5F-42C4-B2D9-F76FE9C27202}">
            <xm:f>IF(Summary!$C12=100,G9&lt;95.5)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44" id="{4F177349-3A93-4C76-BEED-BE3A227EF727}">
            <xm:f>IF(Summary!$C12=90,OR(G9&gt;95.4,G9&lt;84.49))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G9:G14</xm:sqref>
        </x14:conditionalFormatting>
        <x14:conditionalFormatting xmlns:xm="http://schemas.microsoft.com/office/excel/2006/main">
          <x14:cfRule type="expression" priority="1231" id="{EDD666AB-3A5F-42C4-B2D9-F76FE9C27202}">
            <xm:f>IF(Summary!#REF!=100,G15&lt;95.5)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32" id="{4F177349-3A93-4C76-BEED-BE3A227EF727}">
            <xm:f>IF(Summary!#REF!=90,OR(G15&gt;95.4,G15&lt;84.49))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G15:G18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9740-C852-4568-B153-71F2D54CBC7E}">
  <sheetPr>
    <tabColor rgb="FFFFFFCC"/>
    <pageSetUpPr fitToPage="1"/>
  </sheetPr>
  <dimension ref="A1:M75"/>
  <sheetViews>
    <sheetView topLeftCell="A8" zoomScaleNormal="100" workbookViewId="0">
      <selection activeCell="B15" sqref="B15:E18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0" max="10" width="5.6640625" bestFit="1" customWidth="1"/>
    <col min="11" max="11" width="6.6640625" bestFit="1" customWidth="1"/>
    <col min="12" max="12" width="5.44140625" bestFit="1" customWidth="1"/>
  </cols>
  <sheetData>
    <row r="1" spans="1:13" ht="28.2" thickBot="1" x14ac:dyDescent="0.35">
      <c r="J1" s="54" t="s">
        <v>36</v>
      </c>
      <c r="K1" s="54" t="s">
        <v>37</v>
      </c>
      <c r="L1" s="54" t="s">
        <v>38</v>
      </c>
    </row>
    <row r="2" spans="1:13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39</v>
      </c>
      <c r="L2" s="55">
        <v>78.040000000000006</v>
      </c>
    </row>
    <row r="3" spans="1:1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 t="shared" ref="E3:E8" si="0">$L2</f>
        <v>78.040000000000006</v>
      </c>
      <c r="J3" s="55">
        <v>2</v>
      </c>
      <c r="K3" s="55" t="s">
        <v>40</v>
      </c>
      <c r="L3" s="55">
        <v>79.5</v>
      </c>
    </row>
    <row r="4" spans="1:13" x14ac:dyDescent="0.3">
      <c r="A4" s="240"/>
      <c r="B4" s="180"/>
      <c r="C4" s="153"/>
      <c r="D4" s="30">
        <v>2</v>
      </c>
      <c r="E4" s="21">
        <f t="shared" si="0"/>
        <v>79.5</v>
      </c>
      <c r="J4" s="55">
        <v>3</v>
      </c>
      <c r="K4" s="55" t="s">
        <v>41</v>
      </c>
      <c r="L4" s="55">
        <v>78.61</v>
      </c>
      <c r="M4" s="27"/>
    </row>
    <row r="5" spans="1:13" ht="15" customHeight="1" x14ac:dyDescent="0.3">
      <c r="A5" s="240"/>
      <c r="B5" s="180"/>
      <c r="C5" s="152" t="s">
        <v>0</v>
      </c>
      <c r="D5" s="30">
        <v>3</v>
      </c>
      <c r="E5" s="21">
        <f t="shared" si="0"/>
        <v>78.61</v>
      </c>
      <c r="J5" s="55">
        <v>4</v>
      </c>
      <c r="K5" s="55" t="s">
        <v>42</v>
      </c>
      <c r="L5" s="55">
        <v>79.290000000000006</v>
      </c>
      <c r="M5" s="27"/>
    </row>
    <row r="6" spans="1:13" x14ac:dyDescent="0.3">
      <c r="A6" s="240"/>
      <c r="B6" s="181"/>
      <c r="C6" s="129"/>
      <c r="D6" s="5">
        <v>4</v>
      </c>
      <c r="E6" s="22">
        <f t="shared" si="0"/>
        <v>79.290000000000006</v>
      </c>
      <c r="J6" s="55">
        <v>5</v>
      </c>
      <c r="K6" s="55" t="s">
        <v>43</v>
      </c>
      <c r="L6" s="55">
        <v>80.849999999999994</v>
      </c>
      <c r="M6" s="27"/>
    </row>
    <row r="7" spans="1:13" ht="15" customHeight="1" x14ac:dyDescent="0.3">
      <c r="A7" s="240"/>
      <c r="B7" s="179" t="s">
        <v>11</v>
      </c>
      <c r="C7" s="128" t="str">
        <f>Summary!$B$8</f>
        <v>0.1% DMSO - PI</v>
      </c>
      <c r="D7" s="4">
        <v>5</v>
      </c>
      <c r="E7" s="23">
        <f t="shared" si="0"/>
        <v>80.849999999999994</v>
      </c>
      <c r="J7" s="55">
        <v>6</v>
      </c>
      <c r="K7" s="55" t="s">
        <v>44</v>
      </c>
      <c r="L7" s="55">
        <v>82.03</v>
      </c>
      <c r="M7" s="27"/>
    </row>
    <row r="8" spans="1:13" x14ac:dyDescent="0.3">
      <c r="A8" s="240"/>
      <c r="B8" s="181"/>
      <c r="C8" s="178"/>
      <c r="D8" s="6">
        <v>6</v>
      </c>
      <c r="E8" s="25">
        <f t="shared" si="0"/>
        <v>82.03</v>
      </c>
      <c r="J8" s="55">
        <v>7</v>
      </c>
      <c r="K8" s="55" t="s">
        <v>45</v>
      </c>
      <c r="L8" s="55">
        <v>82.35</v>
      </c>
      <c r="M8" s="27"/>
    </row>
    <row r="9" spans="1:13" ht="15" customHeight="1" x14ac:dyDescent="0.3">
      <c r="A9" s="240"/>
      <c r="B9" s="248" t="str">
        <f>Summary!$A$12</f>
        <v>Reactive Black 5</v>
      </c>
      <c r="C9" s="208">
        <f>Summary!$B$12</f>
        <v>250</v>
      </c>
      <c r="D9" s="4">
        <v>11</v>
      </c>
      <c r="E9" s="23">
        <f>L12</f>
        <v>73.849999999999994</v>
      </c>
      <c r="J9" s="55">
        <v>8</v>
      </c>
      <c r="K9" s="55" t="s">
        <v>46</v>
      </c>
      <c r="L9" s="55">
        <v>78.290000000000006</v>
      </c>
      <c r="M9" s="27"/>
    </row>
    <row r="10" spans="1:13" x14ac:dyDescent="0.3">
      <c r="A10" s="240"/>
      <c r="B10" s="249"/>
      <c r="C10" s="209"/>
      <c r="D10" s="5">
        <v>12</v>
      </c>
      <c r="E10" s="22">
        <f>L13</f>
        <v>71.25</v>
      </c>
      <c r="J10" s="55">
        <v>9</v>
      </c>
      <c r="K10" s="55" t="s">
        <v>47</v>
      </c>
      <c r="L10" s="55">
        <v>73.36</v>
      </c>
      <c r="M10" s="27"/>
    </row>
    <row r="11" spans="1:13" x14ac:dyDescent="0.3">
      <c r="A11" s="240"/>
      <c r="B11" s="248" t="str">
        <f>Summary!$A$14</f>
        <v>PPD</v>
      </c>
      <c r="C11" s="208">
        <f>Summary!$B$14</f>
        <v>75</v>
      </c>
      <c r="D11" s="4">
        <v>13</v>
      </c>
      <c r="E11" s="23">
        <f>L14</f>
        <v>40.65</v>
      </c>
      <c r="J11" s="55">
        <v>10</v>
      </c>
      <c r="K11" s="55" t="s">
        <v>48</v>
      </c>
      <c r="L11" s="55">
        <v>75.819999999999993</v>
      </c>
      <c r="M11" s="27"/>
    </row>
    <row r="12" spans="1:13" ht="15" thickBot="1" x14ac:dyDescent="0.35">
      <c r="A12" s="241"/>
      <c r="B12" s="251"/>
      <c r="C12" s="232"/>
      <c r="D12" s="29">
        <v>14</v>
      </c>
      <c r="E12" s="26">
        <f>L15</f>
        <v>36.950000000000003</v>
      </c>
      <c r="J12" s="55">
        <v>11</v>
      </c>
      <c r="K12" s="55" t="s">
        <v>49</v>
      </c>
      <c r="L12" s="55">
        <v>73.849999999999994</v>
      </c>
      <c r="M12" s="27"/>
    </row>
    <row r="13" spans="1:13" ht="15" customHeight="1" x14ac:dyDescent="0.3">
      <c r="A13" s="239" t="s">
        <v>35</v>
      </c>
      <c r="B13" s="255" t="str">
        <f>Summary!$A$16</f>
        <v>BRTGA-021</v>
      </c>
      <c r="C13" s="221">
        <f>Summary!$B$16</f>
        <v>500</v>
      </c>
      <c r="D13" s="28">
        <v>33</v>
      </c>
      <c r="E13" s="20">
        <f t="shared" ref="E13:E18" si="1">L34</f>
        <v>78.75</v>
      </c>
      <c r="J13" s="55">
        <v>12</v>
      </c>
      <c r="K13" s="55" t="s">
        <v>50</v>
      </c>
      <c r="L13" s="55">
        <v>71.25</v>
      </c>
      <c r="M13" s="27"/>
    </row>
    <row r="14" spans="1:13" x14ac:dyDescent="0.3">
      <c r="A14" s="240"/>
      <c r="B14" s="246"/>
      <c r="C14" s="209"/>
      <c r="D14" s="5">
        <v>34</v>
      </c>
      <c r="E14" s="22">
        <f t="shared" si="1"/>
        <v>76.77</v>
      </c>
      <c r="J14" s="55">
        <v>13</v>
      </c>
      <c r="K14" s="55" t="s">
        <v>51</v>
      </c>
      <c r="L14" s="55">
        <v>40.65</v>
      </c>
      <c r="M14" s="27"/>
    </row>
    <row r="15" spans="1:13" ht="15" customHeight="1" x14ac:dyDescent="0.3">
      <c r="A15" s="240"/>
      <c r="B15" s="197"/>
      <c r="C15" s="208"/>
      <c r="D15" s="4"/>
      <c r="E15" s="23"/>
      <c r="J15" s="55">
        <v>14</v>
      </c>
      <c r="K15" s="55" t="s">
        <v>52</v>
      </c>
      <c r="L15" s="55">
        <v>36.950000000000003</v>
      </c>
      <c r="M15" s="27"/>
    </row>
    <row r="16" spans="1:13" x14ac:dyDescent="0.3">
      <c r="A16" s="240"/>
      <c r="B16" s="198"/>
      <c r="C16" s="209"/>
      <c r="D16" s="5"/>
      <c r="E16" s="22"/>
      <c r="J16" s="55">
        <v>15</v>
      </c>
      <c r="K16" s="55" t="s">
        <v>53</v>
      </c>
      <c r="L16" s="55">
        <v>71.27</v>
      </c>
      <c r="M16" s="27"/>
    </row>
    <row r="17" spans="1:13" ht="15" customHeight="1" x14ac:dyDescent="0.3">
      <c r="A17" s="240"/>
      <c r="B17" s="244"/>
      <c r="C17" s="208"/>
      <c r="D17" s="4"/>
      <c r="E17" s="23"/>
      <c r="J17" s="55">
        <v>16</v>
      </c>
      <c r="K17" s="55" t="s">
        <v>54</v>
      </c>
      <c r="L17" s="55">
        <v>63.93</v>
      </c>
      <c r="M17" s="27"/>
    </row>
    <row r="18" spans="1:13" ht="15" thickBot="1" x14ac:dyDescent="0.35">
      <c r="A18" s="241"/>
      <c r="B18" s="245"/>
      <c r="C18" s="232"/>
      <c r="D18" s="29"/>
      <c r="E18" s="26"/>
      <c r="J18" s="55">
        <v>17</v>
      </c>
      <c r="K18" s="55" t="s">
        <v>55</v>
      </c>
      <c r="L18" s="55">
        <v>53.6</v>
      </c>
      <c r="M18" s="27"/>
    </row>
    <row r="19" spans="1:13" ht="15" customHeight="1" x14ac:dyDescent="0.3">
      <c r="J19" s="55">
        <v>18</v>
      </c>
      <c r="K19" s="55" t="s">
        <v>56</v>
      </c>
      <c r="L19" s="55">
        <v>53.82</v>
      </c>
      <c r="M19" s="27"/>
    </row>
    <row r="20" spans="1:13" x14ac:dyDescent="0.3">
      <c r="J20" s="55">
        <v>19</v>
      </c>
      <c r="K20" s="55" t="s">
        <v>57</v>
      </c>
      <c r="L20" s="55">
        <v>73.48</v>
      </c>
      <c r="M20" s="27"/>
    </row>
    <row r="21" spans="1:13" ht="15" customHeight="1" x14ac:dyDescent="0.3">
      <c r="J21" s="55">
        <v>20</v>
      </c>
      <c r="K21" s="55" t="s">
        <v>58</v>
      </c>
      <c r="L21" s="55">
        <v>84.22</v>
      </c>
      <c r="M21" s="27"/>
    </row>
    <row r="22" spans="1:13" x14ac:dyDescent="0.3">
      <c r="J22" s="55">
        <v>21</v>
      </c>
      <c r="K22" s="55" t="s">
        <v>59</v>
      </c>
      <c r="L22" s="55">
        <v>80.459999999999994</v>
      </c>
      <c r="M22" s="27"/>
    </row>
    <row r="23" spans="1:13" ht="15" customHeight="1" x14ac:dyDescent="0.3">
      <c r="J23" s="55">
        <v>22</v>
      </c>
      <c r="K23" s="55" t="s">
        <v>60</v>
      </c>
      <c r="L23" s="55">
        <v>83.81</v>
      </c>
      <c r="M23" s="27"/>
    </row>
    <row r="24" spans="1:13" x14ac:dyDescent="0.3">
      <c r="J24" s="55">
        <v>23</v>
      </c>
      <c r="K24" s="55" t="s">
        <v>61</v>
      </c>
      <c r="L24" s="55">
        <v>67.39</v>
      </c>
      <c r="M24" s="27"/>
    </row>
    <row r="25" spans="1:13" x14ac:dyDescent="0.3">
      <c r="J25" s="55">
        <v>24</v>
      </c>
      <c r="K25" s="55" t="s">
        <v>62</v>
      </c>
      <c r="L25" s="55">
        <v>67.81</v>
      </c>
      <c r="M25" s="27"/>
    </row>
    <row r="26" spans="1:13" x14ac:dyDescent="0.3">
      <c r="J26" s="55">
        <v>25</v>
      </c>
      <c r="K26" s="55" t="s">
        <v>63</v>
      </c>
      <c r="L26" s="55">
        <v>43.39</v>
      </c>
      <c r="M26" s="27"/>
    </row>
    <row r="27" spans="1:13" x14ac:dyDescent="0.3">
      <c r="J27" s="55">
        <v>26</v>
      </c>
      <c r="K27" s="55" t="s">
        <v>64</v>
      </c>
      <c r="L27" s="55">
        <v>44.1</v>
      </c>
      <c r="M27" s="27"/>
    </row>
    <row r="28" spans="1:13" x14ac:dyDescent="0.3">
      <c r="J28" s="55">
        <v>27</v>
      </c>
      <c r="K28" s="55" t="s">
        <v>65</v>
      </c>
      <c r="L28" s="55">
        <v>75.739999999999995</v>
      </c>
      <c r="M28" s="27"/>
    </row>
    <row r="29" spans="1:13" ht="15" customHeight="1" x14ac:dyDescent="0.3">
      <c r="J29" s="55">
        <v>28</v>
      </c>
      <c r="K29" s="55" t="s">
        <v>66</v>
      </c>
      <c r="L29" s="55">
        <v>75.790000000000006</v>
      </c>
      <c r="M29" s="27"/>
    </row>
    <row r="30" spans="1:13" x14ac:dyDescent="0.3">
      <c r="J30" s="58">
        <v>29</v>
      </c>
      <c r="K30" s="59" t="s">
        <v>67</v>
      </c>
      <c r="L30" s="59">
        <v>71.77</v>
      </c>
      <c r="M30" s="258" t="s">
        <v>99</v>
      </c>
    </row>
    <row r="31" spans="1:13" x14ac:dyDescent="0.3">
      <c r="J31" s="60">
        <v>30</v>
      </c>
      <c r="K31" s="55" t="s">
        <v>68</v>
      </c>
      <c r="L31" s="55">
        <v>71.13</v>
      </c>
      <c r="M31" s="259"/>
    </row>
    <row r="32" spans="1:13" x14ac:dyDescent="0.3">
      <c r="J32" s="60">
        <v>31</v>
      </c>
      <c r="K32" s="55" t="s">
        <v>69</v>
      </c>
      <c r="L32" s="55">
        <v>74.37</v>
      </c>
      <c r="M32" s="259"/>
    </row>
    <row r="33" spans="10:13" x14ac:dyDescent="0.3">
      <c r="J33" s="61">
        <v>32</v>
      </c>
      <c r="K33" s="62" t="s">
        <v>70</v>
      </c>
      <c r="L33" s="62">
        <v>72.459999999999994</v>
      </c>
      <c r="M33" s="260"/>
    </row>
    <row r="34" spans="10:13" x14ac:dyDescent="0.3">
      <c r="J34" s="58">
        <v>33</v>
      </c>
      <c r="K34" s="59" t="s">
        <v>71</v>
      </c>
      <c r="L34" s="59">
        <v>78.75</v>
      </c>
      <c r="M34" s="258" t="s">
        <v>100</v>
      </c>
    </row>
    <row r="35" spans="10:13" x14ac:dyDescent="0.3">
      <c r="J35" s="60">
        <v>34</v>
      </c>
      <c r="K35" s="55" t="s">
        <v>72</v>
      </c>
      <c r="L35" s="55">
        <v>76.77</v>
      </c>
      <c r="M35" s="259"/>
    </row>
    <row r="36" spans="10:13" x14ac:dyDescent="0.3">
      <c r="J36" s="60">
        <v>35</v>
      </c>
      <c r="K36" s="55" t="s">
        <v>73</v>
      </c>
      <c r="L36" s="55">
        <v>74.83</v>
      </c>
      <c r="M36" s="259"/>
    </row>
    <row r="37" spans="10:13" x14ac:dyDescent="0.3">
      <c r="J37" s="60">
        <v>36</v>
      </c>
      <c r="K37" s="55" t="s">
        <v>74</v>
      </c>
      <c r="L37" s="55">
        <v>74.34</v>
      </c>
      <c r="M37" s="259"/>
    </row>
    <row r="38" spans="10:13" x14ac:dyDescent="0.3">
      <c r="J38" s="60">
        <v>37</v>
      </c>
      <c r="K38" s="55" t="s">
        <v>75</v>
      </c>
      <c r="L38" s="55">
        <v>77.59</v>
      </c>
      <c r="M38" s="259"/>
    </row>
    <row r="39" spans="10:13" x14ac:dyDescent="0.3">
      <c r="J39" s="61">
        <v>38</v>
      </c>
      <c r="K39" s="62" t="s">
        <v>76</v>
      </c>
      <c r="L39" s="62">
        <v>77.19</v>
      </c>
      <c r="M39" s="260"/>
    </row>
    <row r="40" spans="10:13" x14ac:dyDescent="0.3">
      <c r="J40" s="55"/>
      <c r="K40" s="55"/>
      <c r="L40" s="55"/>
      <c r="M40" s="27"/>
    </row>
    <row r="41" spans="10:13" x14ac:dyDescent="0.3">
      <c r="J41" s="55"/>
      <c r="K41" s="55"/>
      <c r="L41" s="55"/>
      <c r="M41" s="27"/>
    </row>
    <row r="42" spans="10:13" x14ac:dyDescent="0.3">
      <c r="J42" s="55"/>
      <c r="K42" s="55"/>
      <c r="L42" s="55"/>
      <c r="M42" s="27"/>
    </row>
    <row r="43" spans="10:13" x14ac:dyDescent="0.3">
      <c r="J43" s="55"/>
      <c r="K43" s="55"/>
      <c r="L43" s="55"/>
      <c r="M43" s="27"/>
    </row>
    <row r="44" spans="10:13" x14ac:dyDescent="0.3">
      <c r="J44" s="55"/>
      <c r="K44" s="55"/>
      <c r="L44" s="55"/>
      <c r="M44" s="27"/>
    </row>
    <row r="45" spans="10:13" x14ac:dyDescent="0.3">
      <c r="J45" s="55"/>
      <c r="K45" s="55"/>
      <c r="L45" s="55"/>
      <c r="M45" s="27"/>
    </row>
    <row r="46" spans="10:13" x14ac:dyDescent="0.3">
      <c r="J46" s="55"/>
      <c r="K46" s="55"/>
      <c r="L46" s="55"/>
      <c r="M46" s="27"/>
    </row>
    <row r="47" spans="10:13" x14ac:dyDescent="0.3">
      <c r="J47" s="55"/>
      <c r="K47" s="55"/>
      <c r="L47" s="55"/>
      <c r="M47" s="27"/>
    </row>
    <row r="48" spans="10:13" x14ac:dyDescent="0.3">
      <c r="J48" s="55"/>
      <c r="K48" s="55"/>
      <c r="L48" s="55"/>
      <c r="M48" s="27"/>
    </row>
    <row r="49" spans="10:13" x14ac:dyDescent="0.3">
      <c r="J49" s="55"/>
      <c r="K49" s="55"/>
      <c r="L49" s="55"/>
      <c r="M49" s="27"/>
    </row>
    <row r="50" spans="10:13" x14ac:dyDescent="0.3">
      <c r="J50" s="55"/>
      <c r="K50" s="55"/>
      <c r="L50" s="55"/>
      <c r="M50" s="27"/>
    </row>
    <row r="51" spans="10:13" x14ac:dyDescent="0.3">
      <c r="J51" s="55"/>
      <c r="K51" s="55"/>
      <c r="L51" s="55"/>
      <c r="M51" s="27"/>
    </row>
    <row r="52" spans="10:13" x14ac:dyDescent="0.3">
      <c r="J52" s="55"/>
      <c r="K52" s="55"/>
      <c r="L52" s="55"/>
      <c r="M52" s="27"/>
    </row>
    <row r="53" spans="10:13" x14ac:dyDescent="0.3">
      <c r="J53" s="55"/>
      <c r="K53" s="55"/>
      <c r="L53" s="55"/>
      <c r="M53" s="27"/>
    </row>
    <row r="54" spans="10:13" x14ac:dyDescent="0.3">
      <c r="J54" s="55"/>
      <c r="K54" s="55"/>
      <c r="L54" s="55"/>
      <c r="M54" s="27"/>
    </row>
    <row r="55" spans="10:13" x14ac:dyDescent="0.3">
      <c r="J55" s="55"/>
      <c r="K55" s="55"/>
      <c r="L55" s="55"/>
      <c r="M55" s="27"/>
    </row>
    <row r="56" spans="10:13" x14ac:dyDescent="0.3">
      <c r="J56" s="55"/>
      <c r="K56" s="55"/>
      <c r="L56" s="55"/>
      <c r="M56" s="27"/>
    </row>
    <row r="57" spans="10:13" x14ac:dyDescent="0.3">
      <c r="J57" s="55"/>
      <c r="K57" s="55"/>
      <c r="L57" s="55"/>
      <c r="M57" s="27"/>
    </row>
    <row r="58" spans="10:13" x14ac:dyDescent="0.3">
      <c r="J58" s="55"/>
      <c r="K58" s="55"/>
      <c r="L58" s="55"/>
      <c r="M58" s="27"/>
    </row>
    <row r="59" spans="10:13" x14ac:dyDescent="0.3">
      <c r="J59" s="55"/>
      <c r="K59" s="55"/>
      <c r="L59" s="55"/>
      <c r="M59" s="27"/>
    </row>
    <row r="60" spans="10:13" x14ac:dyDescent="0.3">
      <c r="M60" s="27"/>
    </row>
    <row r="61" spans="10:13" x14ac:dyDescent="0.3">
      <c r="M61" s="27"/>
    </row>
    <row r="62" spans="10:13" x14ac:dyDescent="0.3">
      <c r="M62" s="27"/>
    </row>
    <row r="63" spans="10:13" x14ac:dyDescent="0.3">
      <c r="M63" s="27"/>
    </row>
    <row r="64" spans="10:13" x14ac:dyDescent="0.3">
      <c r="M64" s="27"/>
    </row>
    <row r="65" spans="13:13" x14ac:dyDescent="0.3">
      <c r="M65" s="27"/>
    </row>
    <row r="66" spans="13:13" x14ac:dyDescent="0.3">
      <c r="M66" s="27"/>
    </row>
    <row r="67" spans="13:13" x14ac:dyDescent="0.3">
      <c r="M67" s="27"/>
    </row>
    <row r="68" spans="13:13" x14ac:dyDescent="0.3">
      <c r="M68" s="27"/>
    </row>
    <row r="69" spans="13:13" x14ac:dyDescent="0.3">
      <c r="M69" s="27"/>
    </row>
    <row r="70" spans="13:13" x14ac:dyDescent="0.3">
      <c r="M70" s="27"/>
    </row>
    <row r="71" spans="13:13" x14ac:dyDescent="0.3">
      <c r="M71" s="27"/>
    </row>
    <row r="72" spans="13:13" x14ac:dyDescent="0.3">
      <c r="M72" s="27"/>
    </row>
    <row r="73" spans="13:13" x14ac:dyDescent="0.3">
      <c r="M73" s="27"/>
    </row>
    <row r="74" spans="13:13" x14ac:dyDescent="0.3">
      <c r="M74" s="27"/>
    </row>
    <row r="75" spans="13:13" x14ac:dyDescent="0.3">
      <c r="M75" s="27"/>
    </row>
  </sheetData>
  <mergeCells count="20">
    <mergeCell ref="A2:B2"/>
    <mergeCell ref="B3:B6"/>
    <mergeCell ref="C3:C4"/>
    <mergeCell ref="C5:C6"/>
    <mergeCell ref="C7:C8"/>
    <mergeCell ref="M30:M33"/>
    <mergeCell ref="M34:M39"/>
    <mergeCell ref="A13:A18"/>
    <mergeCell ref="A3:A12"/>
    <mergeCell ref="B7:B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</mergeCells>
  <conditionalFormatting sqref="D3:E18">
    <cfRule type="expression" dxfId="49" priority="1">
      <formula>$E3&lt;30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rowBreaks count="1" manualBreakCount="1">
    <brk id="20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C626-99A1-4F10-AF1F-A826269F5DC2}">
  <sheetPr>
    <tabColor theme="5" tint="0.79998168889431442"/>
    <pageSetUpPr fitToPage="1"/>
  </sheetPr>
  <dimension ref="A1:W178"/>
  <sheetViews>
    <sheetView topLeftCell="A9" zoomScaleNormal="100" workbookViewId="0">
      <selection activeCell="B17" sqref="B17:G56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5.44140625" bestFit="1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s="54" t="s">
        <v>36</v>
      </c>
      <c r="P1" s="54" t="s">
        <v>37</v>
      </c>
      <c r="Q1" s="54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 s="55">
        <v>1</v>
      </c>
      <c r="P2" s="55" t="s">
        <v>39</v>
      </c>
      <c r="Q2" s="55">
        <v>99.76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>$Q2</f>
        <v>99.76</v>
      </c>
      <c r="F3" s="242">
        <f>AVERAGE(E3:E4)</f>
        <v>99.805000000000007</v>
      </c>
      <c r="G3" s="243"/>
      <c r="H3" s="229" t="s">
        <v>16</v>
      </c>
      <c r="I3" s="230" t="str">
        <f>IF(ISERR(G5)=TRUE,"",IF(G5&gt;94.5,"Y","N"))</f>
        <v>Y</v>
      </c>
      <c r="J3" s="34"/>
      <c r="O3" s="55">
        <v>2</v>
      </c>
      <c r="P3" s="55" t="s">
        <v>40</v>
      </c>
      <c r="Q3" s="55">
        <v>99.85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56" si="0">D3+1</f>
        <v>2</v>
      </c>
      <c r="E4" s="10">
        <f t="shared" ref="E4:E56" si="1">$Q3</f>
        <v>99.85</v>
      </c>
      <c r="F4" s="97"/>
      <c r="G4" s="116"/>
      <c r="H4" s="203"/>
      <c r="I4" s="199"/>
      <c r="J4" s="34"/>
      <c r="O4" s="55">
        <v>3</v>
      </c>
      <c r="P4" s="55" t="s">
        <v>41</v>
      </c>
      <c r="Q4" s="55">
        <v>89.31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0"/>
        <v>3</v>
      </c>
      <c r="E5" s="10">
        <f t="shared" si="1"/>
        <v>89.31</v>
      </c>
      <c r="F5" s="105">
        <f>AVERAGE(E5:E6)</f>
        <v>89.259999999999991</v>
      </c>
      <c r="G5" s="98">
        <f>ROUND(F5/$F$5*100,1)</f>
        <v>100</v>
      </c>
      <c r="H5" s="203" t="s">
        <v>18</v>
      </c>
      <c r="I5" s="201" t="str">
        <f>IF(OR(ISERR(G9)=TRUE,ISERR(G7)=TRUE),"",IF(COUNTIFS(G7:G10,"&gt;84.5")&lt;2,"N","Y"))</f>
        <v>Y</v>
      </c>
      <c r="J5" s="34"/>
      <c r="O5" s="55">
        <v>4</v>
      </c>
      <c r="P5" s="55" t="s">
        <v>42</v>
      </c>
      <c r="Q5" s="55">
        <v>89.21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0"/>
        <v>4</v>
      </c>
      <c r="E6" s="8">
        <f t="shared" si="1"/>
        <v>89.21</v>
      </c>
      <c r="F6" s="101"/>
      <c r="G6" s="99"/>
      <c r="H6" s="203"/>
      <c r="I6" s="202"/>
      <c r="J6" s="34"/>
      <c r="O6" s="55">
        <v>5</v>
      </c>
      <c r="P6" s="55" t="s">
        <v>43</v>
      </c>
      <c r="Q6" s="55">
        <v>87.83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179" t="s">
        <v>11</v>
      </c>
      <c r="C7" s="128" t="str">
        <f>Summary!$B8</f>
        <v>0.1% DMSO - PI</v>
      </c>
      <c r="D7" s="4">
        <f t="shared" si="0"/>
        <v>5</v>
      </c>
      <c r="E7" s="9">
        <f t="shared" si="1"/>
        <v>87.83</v>
      </c>
      <c r="F7" s="96">
        <f>AVERAGE(E7:E8)</f>
        <v>85.35499999999999</v>
      </c>
      <c r="G7" s="103">
        <f>ROUND(F7/$F$5*100,1)</f>
        <v>95.6</v>
      </c>
      <c r="H7" s="203" t="s">
        <v>19</v>
      </c>
      <c r="I7" s="199" t="str">
        <f>IF(OR(ISERR(G13)=TRUE,ISERR(G11)=TRUE),"",IF(COUNTIFS(G11:G14,"&gt;=84.5")&lt;2,"N","Y"))</f>
        <v>Y</v>
      </c>
      <c r="J7" s="34"/>
      <c r="O7" s="55">
        <v>6</v>
      </c>
      <c r="P7" s="55" t="s">
        <v>44</v>
      </c>
      <c r="Q7" s="55">
        <v>82.88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180"/>
      <c r="C8" s="129"/>
      <c r="D8" s="5">
        <f t="shared" si="0"/>
        <v>6</v>
      </c>
      <c r="E8" s="8">
        <f t="shared" si="1"/>
        <v>82.88</v>
      </c>
      <c r="F8" s="101"/>
      <c r="G8" s="99"/>
      <c r="H8" s="204"/>
      <c r="I8" s="200"/>
      <c r="J8" s="34"/>
      <c r="O8" s="55">
        <v>7</v>
      </c>
      <c r="P8" s="55" t="s">
        <v>45</v>
      </c>
      <c r="Q8" s="55">
        <v>89.17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80"/>
      <c r="C9" s="128" t="str">
        <f>Summary!$B10</f>
        <v>0.1% Acetone - PI</v>
      </c>
      <c r="D9" s="4">
        <f t="shared" si="0"/>
        <v>7</v>
      </c>
      <c r="E9" s="9">
        <f t="shared" si="1"/>
        <v>89.17</v>
      </c>
      <c r="F9" s="96">
        <f>AVERAGE(E9:E10)</f>
        <v>89.85</v>
      </c>
      <c r="G9" s="103">
        <f>ROUND(F9/$F$5*100,1)</f>
        <v>100.7</v>
      </c>
      <c r="H9" s="2"/>
      <c r="I9" s="34"/>
      <c r="J9" s="34"/>
      <c r="O9" s="55">
        <v>8</v>
      </c>
      <c r="P9" s="55" t="s">
        <v>46</v>
      </c>
      <c r="Q9" s="55">
        <v>90.53</v>
      </c>
      <c r="R9" s="27"/>
      <c r="S9" s="27"/>
      <c r="T9" s="27"/>
      <c r="U9" s="55"/>
      <c r="V9" s="55"/>
      <c r="W9" s="55"/>
    </row>
    <row r="10" spans="1:23" x14ac:dyDescent="0.3">
      <c r="A10" s="240"/>
      <c r="B10" s="180"/>
      <c r="C10" s="129"/>
      <c r="D10" s="5">
        <f t="shared" si="0"/>
        <v>8</v>
      </c>
      <c r="E10" s="8">
        <f t="shared" si="1"/>
        <v>90.53</v>
      </c>
      <c r="F10" s="101"/>
      <c r="G10" s="99"/>
      <c r="H10" s="2"/>
      <c r="I10" s="34"/>
      <c r="J10" s="34"/>
      <c r="O10" s="55">
        <v>9</v>
      </c>
      <c r="P10" s="55" t="s">
        <v>47</v>
      </c>
      <c r="Q10" s="55">
        <v>82.93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Summary!$A12</f>
        <v>Reactive Black 5</v>
      </c>
      <c r="C11" s="208">
        <f>Summary!$B12</f>
        <v>250</v>
      </c>
      <c r="D11" s="4">
        <f t="shared" si="0"/>
        <v>9</v>
      </c>
      <c r="E11" s="10">
        <f t="shared" si="1"/>
        <v>82.93</v>
      </c>
      <c r="F11" s="97">
        <f>AVERAGE(E11:E12)</f>
        <v>80.655000000000001</v>
      </c>
      <c r="G11" s="108">
        <f>ROUND(F11/$F$5*100,1)</f>
        <v>90.4</v>
      </c>
      <c r="I11" s="34"/>
      <c r="J11" s="34"/>
      <c r="O11" s="55">
        <v>10</v>
      </c>
      <c r="P11" s="55" t="s">
        <v>48</v>
      </c>
      <c r="Q11" s="55">
        <v>78.38</v>
      </c>
      <c r="R11" s="27"/>
      <c r="S11" s="27"/>
      <c r="T11" s="27"/>
      <c r="U11" s="55"/>
      <c r="V11" s="55"/>
      <c r="W11" s="55"/>
    </row>
    <row r="12" spans="1:23" x14ac:dyDescent="0.3">
      <c r="A12" s="240"/>
      <c r="B12" s="181"/>
      <c r="C12" s="209"/>
      <c r="D12" s="6">
        <f t="shared" si="0"/>
        <v>10</v>
      </c>
      <c r="E12" s="8">
        <f t="shared" si="1"/>
        <v>78.38</v>
      </c>
      <c r="F12" s="105"/>
      <c r="G12" s="108"/>
      <c r="I12" s="34"/>
      <c r="J12" s="34"/>
      <c r="O12" s="55">
        <v>11</v>
      </c>
      <c r="P12" s="55" t="s">
        <v>49</v>
      </c>
      <c r="Q12" s="55">
        <v>77.41</v>
      </c>
      <c r="R12" s="27"/>
      <c r="S12" s="27"/>
      <c r="T12" s="27"/>
      <c r="U12" s="55"/>
      <c r="V12" s="55"/>
      <c r="W12" s="55"/>
    </row>
    <row r="13" spans="1:23" ht="15" customHeight="1" x14ac:dyDescent="0.3">
      <c r="A13" s="240"/>
      <c r="B13" s="179" t="str">
        <f>Summary!$A14</f>
        <v>PPD</v>
      </c>
      <c r="C13" s="208">
        <f>Summary!$B14</f>
        <v>75</v>
      </c>
      <c r="D13" s="4">
        <f t="shared" si="0"/>
        <v>11</v>
      </c>
      <c r="E13" s="10">
        <f t="shared" si="1"/>
        <v>77.41</v>
      </c>
      <c r="F13" s="96">
        <f>AVERAGE(E13:E14)</f>
        <v>78.11</v>
      </c>
      <c r="G13" s="103">
        <f>ROUND(F13/$F$5*100,1)</f>
        <v>87.5</v>
      </c>
      <c r="I13" s="34"/>
      <c r="J13" s="34"/>
      <c r="O13" s="55">
        <v>12</v>
      </c>
      <c r="P13" s="55" t="s">
        <v>50</v>
      </c>
      <c r="Q13" s="55">
        <v>78.81</v>
      </c>
      <c r="R13" s="27"/>
      <c r="S13" s="27"/>
      <c r="T13" s="27"/>
      <c r="U13" s="55"/>
      <c r="V13" s="55"/>
      <c r="W13" s="55"/>
    </row>
    <row r="14" spans="1:23" ht="15" customHeight="1" thickBot="1" x14ac:dyDescent="0.35">
      <c r="A14" s="241"/>
      <c r="B14" s="233"/>
      <c r="C14" s="232"/>
      <c r="D14" s="29">
        <f t="shared" si="0"/>
        <v>12</v>
      </c>
      <c r="E14" s="13">
        <f t="shared" si="1"/>
        <v>78.81</v>
      </c>
      <c r="F14" s="102"/>
      <c r="G14" s="104"/>
      <c r="I14" s="34"/>
      <c r="J14" s="34"/>
      <c r="O14" s="55">
        <v>13</v>
      </c>
      <c r="P14" s="55" t="s">
        <v>51</v>
      </c>
      <c r="Q14" s="55">
        <v>88.69</v>
      </c>
      <c r="R14" s="27"/>
      <c r="S14" s="27"/>
      <c r="T14" s="27"/>
      <c r="U14" s="55"/>
      <c r="V14" s="55"/>
      <c r="W14" s="55"/>
    </row>
    <row r="15" spans="1:23" ht="15" customHeight="1" x14ac:dyDescent="0.3">
      <c r="A15" s="193" t="s">
        <v>35</v>
      </c>
      <c r="B15" s="222" t="str">
        <f>Summary!$A$16</f>
        <v>BRTGA-021</v>
      </c>
      <c r="C15" s="221">
        <f>Summary!$B$16</f>
        <v>500</v>
      </c>
      <c r="D15" s="28">
        <f t="shared" si="0"/>
        <v>13</v>
      </c>
      <c r="E15" s="12">
        <f t="shared" si="1"/>
        <v>88.69</v>
      </c>
      <c r="F15" s="213">
        <f>AVERAGE(E15:E16)</f>
        <v>88.65</v>
      </c>
      <c r="G15" s="215">
        <f>ROUND(F15/$F$5*100,1)</f>
        <v>99.3</v>
      </c>
      <c r="I15" s="34"/>
      <c r="J15" s="34"/>
      <c r="O15" s="55">
        <v>14</v>
      </c>
      <c r="P15" s="55" t="s">
        <v>52</v>
      </c>
      <c r="Q15" s="55">
        <v>88.61</v>
      </c>
      <c r="R15" s="27"/>
      <c r="S15" s="27"/>
      <c r="T15" s="27"/>
      <c r="U15" s="55"/>
      <c r="V15" s="55"/>
      <c r="W15" s="55"/>
    </row>
    <row r="16" spans="1:23" x14ac:dyDescent="0.3">
      <c r="A16" s="194"/>
      <c r="B16" s="212"/>
      <c r="C16" s="209"/>
      <c r="D16" s="5">
        <f t="shared" si="0"/>
        <v>14</v>
      </c>
      <c r="E16" s="8">
        <f t="shared" si="1"/>
        <v>88.61</v>
      </c>
      <c r="F16" s="214"/>
      <c r="G16" s="216"/>
      <c r="I16" s="34"/>
      <c r="J16" s="34"/>
      <c r="O16" s="55">
        <v>15</v>
      </c>
      <c r="P16" s="55" t="s">
        <v>53</v>
      </c>
      <c r="Q16" s="55">
        <v>86.04</v>
      </c>
      <c r="R16" s="27"/>
      <c r="S16" s="27"/>
      <c r="T16" s="27"/>
      <c r="U16" s="55"/>
      <c r="V16" s="55"/>
      <c r="W16" s="55"/>
    </row>
    <row r="17" spans="1:23" ht="15" customHeight="1" x14ac:dyDescent="0.3">
      <c r="A17" s="194"/>
      <c r="B17" s="217"/>
      <c r="C17" s="219"/>
      <c r="D17" s="39"/>
      <c r="E17" s="10"/>
      <c r="F17" s="96"/>
      <c r="G17" s="108"/>
      <c r="I17" s="34"/>
      <c r="J17" s="34"/>
      <c r="O17" s="55">
        <v>16</v>
      </c>
      <c r="P17" s="55" t="s">
        <v>54</v>
      </c>
      <c r="Q17" s="55">
        <v>85.23</v>
      </c>
      <c r="R17" s="27"/>
      <c r="S17" s="27"/>
      <c r="T17" s="27"/>
      <c r="U17" s="55"/>
      <c r="V17" s="55"/>
      <c r="W17" s="55"/>
    </row>
    <row r="18" spans="1:23" x14ac:dyDescent="0.3">
      <c r="A18" s="194"/>
      <c r="B18" s="218"/>
      <c r="C18" s="220"/>
      <c r="D18" s="40"/>
      <c r="E18" s="8"/>
      <c r="F18" s="101"/>
      <c r="G18" s="108"/>
      <c r="I18" s="34"/>
      <c r="J18" s="34"/>
      <c r="O18" s="55">
        <v>17</v>
      </c>
      <c r="P18" s="55" t="s">
        <v>55</v>
      </c>
      <c r="Q18" s="55">
        <v>87.79</v>
      </c>
      <c r="R18" s="27"/>
      <c r="S18" s="27"/>
      <c r="T18" s="27"/>
      <c r="U18" s="55"/>
      <c r="V18" s="55"/>
      <c r="W18" s="55"/>
    </row>
    <row r="19" spans="1:23" ht="15" customHeight="1" x14ac:dyDescent="0.3">
      <c r="A19" s="194"/>
      <c r="B19" s="206"/>
      <c r="C19" s="208"/>
      <c r="D19" s="19"/>
      <c r="E19" s="10"/>
      <c r="F19" s="96"/>
      <c r="G19" s="103"/>
      <c r="I19" s="34"/>
      <c r="J19" s="34"/>
      <c r="O19" s="55">
        <v>18</v>
      </c>
      <c r="P19" s="55" t="s">
        <v>56</v>
      </c>
      <c r="Q19" s="55">
        <v>89.42</v>
      </c>
      <c r="R19" s="27"/>
      <c r="S19" s="27"/>
      <c r="T19" s="27"/>
      <c r="U19" s="55"/>
      <c r="V19" s="55"/>
      <c r="W19" s="55"/>
    </row>
    <row r="20" spans="1:23" x14ac:dyDescent="0.3">
      <c r="A20" s="194"/>
      <c r="B20" s="207"/>
      <c r="C20" s="209"/>
      <c r="D20" s="6"/>
      <c r="E20" s="8"/>
      <c r="F20" s="101"/>
      <c r="G20" s="210"/>
      <c r="I20" s="34"/>
      <c r="J20" s="34"/>
      <c r="O20" s="55">
        <v>19</v>
      </c>
      <c r="P20" s="55" t="s">
        <v>57</v>
      </c>
      <c r="Q20" s="55">
        <v>90.55</v>
      </c>
      <c r="R20" s="27"/>
      <c r="S20" s="27"/>
      <c r="T20" s="27"/>
      <c r="U20" s="55"/>
      <c r="V20" s="55"/>
      <c r="W20" s="55"/>
    </row>
    <row r="21" spans="1:23" x14ac:dyDescent="0.3">
      <c r="A21" s="194"/>
      <c r="B21" s="211"/>
      <c r="C21" s="208"/>
      <c r="D21" s="4"/>
      <c r="E21" s="10"/>
      <c r="F21" s="96"/>
      <c r="G21" s="103"/>
      <c r="I21" s="34"/>
      <c r="J21" s="34"/>
      <c r="O21" s="55">
        <v>20</v>
      </c>
      <c r="P21" s="55" t="s">
        <v>58</v>
      </c>
      <c r="Q21" s="55">
        <v>90.14</v>
      </c>
      <c r="R21" s="27"/>
      <c r="S21" s="27"/>
      <c r="T21" s="27"/>
      <c r="U21" s="55"/>
      <c r="V21" s="55"/>
      <c r="W21" s="55"/>
    </row>
    <row r="22" spans="1:23" x14ac:dyDescent="0.3">
      <c r="A22" s="194"/>
      <c r="B22" s="212"/>
      <c r="C22" s="209"/>
      <c r="D22" s="5"/>
      <c r="E22" s="8"/>
      <c r="F22" s="101"/>
      <c r="G22" s="99"/>
      <c r="I22" s="34"/>
      <c r="J22" s="34"/>
      <c r="O22" s="55">
        <v>21</v>
      </c>
      <c r="P22" s="55" t="s">
        <v>59</v>
      </c>
      <c r="Q22" s="55">
        <v>90.31</v>
      </c>
      <c r="R22" s="27"/>
      <c r="S22" s="27"/>
      <c r="T22" s="27"/>
      <c r="U22" s="55"/>
      <c r="V22" s="55"/>
      <c r="W22" s="55"/>
    </row>
    <row r="23" spans="1:23" ht="15" customHeight="1" x14ac:dyDescent="0.3">
      <c r="A23" s="194"/>
      <c r="B23" s="211"/>
      <c r="C23" s="208"/>
      <c r="D23" s="4"/>
      <c r="E23" s="10"/>
      <c r="F23" s="96"/>
      <c r="G23" s="103"/>
      <c r="I23" s="34"/>
      <c r="J23" s="34"/>
      <c r="O23" s="55">
        <v>22</v>
      </c>
      <c r="P23" s="55" t="s">
        <v>60</v>
      </c>
      <c r="Q23" s="55">
        <v>89.49</v>
      </c>
      <c r="R23" s="27"/>
      <c r="S23" s="27"/>
      <c r="T23" s="27"/>
      <c r="U23" s="55"/>
      <c r="V23" s="55"/>
      <c r="W23" s="55"/>
    </row>
    <row r="24" spans="1:23" x14ac:dyDescent="0.3">
      <c r="A24" s="194"/>
      <c r="B24" s="212"/>
      <c r="C24" s="209"/>
      <c r="D24" s="5"/>
      <c r="E24" s="8"/>
      <c r="F24" s="101"/>
      <c r="G24" s="99"/>
      <c r="O24" s="55">
        <v>23</v>
      </c>
      <c r="P24" s="55" t="s">
        <v>61</v>
      </c>
      <c r="Q24" s="55">
        <v>90.33</v>
      </c>
      <c r="R24" s="27"/>
      <c r="S24" s="27"/>
      <c r="T24" s="27"/>
      <c r="U24" s="55"/>
      <c r="V24" s="55"/>
      <c r="W24" s="55"/>
    </row>
    <row r="25" spans="1:23" x14ac:dyDescent="0.3">
      <c r="A25" s="194"/>
      <c r="B25" s="206"/>
      <c r="C25" s="208"/>
      <c r="D25" s="4"/>
      <c r="E25" s="10"/>
      <c r="F25" s="96"/>
      <c r="G25" s="103"/>
      <c r="O25" s="55">
        <v>24</v>
      </c>
      <c r="P25" s="55" t="s">
        <v>62</v>
      </c>
      <c r="Q25" s="55">
        <v>87.51</v>
      </c>
      <c r="R25" s="27"/>
      <c r="S25" s="27"/>
      <c r="T25" s="27"/>
      <c r="U25" s="55"/>
      <c r="V25" s="55"/>
      <c r="W25" s="55"/>
    </row>
    <row r="26" spans="1:23" x14ac:dyDescent="0.3">
      <c r="A26" s="194"/>
      <c r="B26" s="207"/>
      <c r="C26" s="209"/>
      <c r="D26" s="5"/>
      <c r="E26" s="8"/>
      <c r="F26" s="101"/>
      <c r="G26" s="99"/>
      <c r="O26" s="55">
        <v>25</v>
      </c>
      <c r="P26" s="55" t="s">
        <v>63</v>
      </c>
      <c r="Q26" s="55">
        <v>70.69</v>
      </c>
      <c r="R26" s="27"/>
      <c r="S26" s="27"/>
      <c r="T26" s="27"/>
      <c r="U26" s="55"/>
      <c r="V26" s="55"/>
      <c r="W26" s="55"/>
    </row>
    <row r="27" spans="1:23" ht="15" customHeight="1" x14ac:dyDescent="0.3">
      <c r="A27" s="194"/>
      <c r="B27" s="206"/>
      <c r="C27" s="208"/>
      <c r="D27" s="19"/>
      <c r="E27" s="10"/>
      <c r="F27" s="96"/>
      <c r="G27" s="103"/>
      <c r="O27" s="55">
        <v>26</v>
      </c>
      <c r="P27" s="55" t="s">
        <v>64</v>
      </c>
      <c r="Q27" s="55">
        <v>73.069999999999993</v>
      </c>
      <c r="R27" s="27"/>
      <c r="S27" s="27"/>
      <c r="T27" s="27"/>
      <c r="U27" s="55"/>
      <c r="V27" s="55"/>
      <c r="W27" s="55"/>
    </row>
    <row r="28" spans="1:23" ht="15" customHeight="1" x14ac:dyDescent="0.3">
      <c r="A28" s="194"/>
      <c r="B28" s="207"/>
      <c r="C28" s="209"/>
      <c r="D28" s="6"/>
      <c r="E28" s="8"/>
      <c r="F28" s="101"/>
      <c r="G28" s="99"/>
      <c r="O28" s="55">
        <v>27</v>
      </c>
      <c r="P28" s="55" t="s">
        <v>65</v>
      </c>
      <c r="Q28" s="55">
        <v>89.6</v>
      </c>
      <c r="R28" s="27"/>
      <c r="S28" s="27"/>
      <c r="T28" s="27"/>
      <c r="U28" s="55"/>
      <c r="V28" s="55"/>
      <c r="W28" s="55"/>
    </row>
    <row r="29" spans="1:23" ht="15" customHeight="1" x14ac:dyDescent="0.3">
      <c r="A29" s="194"/>
      <c r="B29" s="206"/>
      <c r="C29" s="237"/>
      <c r="D29" s="4"/>
      <c r="E29" s="10"/>
      <c r="F29" s="96"/>
      <c r="G29" s="103"/>
      <c r="O29" s="55">
        <v>28</v>
      </c>
      <c r="P29" s="55" t="s">
        <v>66</v>
      </c>
      <c r="Q29" s="55">
        <v>90.9</v>
      </c>
      <c r="R29" s="27"/>
      <c r="S29" s="27"/>
      <c r="T29" s="27"/>
      <c r="U29" s="55"/>
      <c r="V29" s="55"/>
      <c r="W29" s="55"/>
    </row>
    <row r="30" spans="1:23" x14ac:dyDescent="0.3">
      <c r="A30" s="194"/>
      <c r="B30" s="207"/>
      <c r="C30" s="238"/>
      <c r="D30" s="5"/>
      <c r="E30" s="8"/>
      <c r="F30" s="101"/>
      <c r="G30" s="99"/>
      <c r="O30" s="55">
        <v>29</v>
      </c>
      <c r="P30" s="55" t="s">
        <v>67</v>
      </c>
      <c r="Q30" s="55">
        <v>86.23</v>
      </c>
      <c r="R30" s="27"/>
      <c r="S30" s="27"/>
      <c r="T30" s="27"/>
      <c r="U30" s="55"/>
      <c r="V30" s="55"/>
      <c r="W30" s="55"/>
    </row>
    <row r="31" spans="1:23" ht="15" customHeight="1" x14ac:dyDescent="0.3">
      <c r="A31" s="194"/>
      <c r="B31" s="197"/>
      <c r="C31" s="208"/>
      <c r="D31" s="4"/>
      <c r="E31" s="10"/>
      <c r="F31" s="96"/>
      <c r="G31" s="103"/>
      <c r="O31" s="55">
        <v>30</v>
      </c>
      <c r="P31" s="55" t="s">
        <v>68</v>
      </c>
      <c r="Q31" s="55">
        <v>84.8</v>
      </c>
      <c r="R31" s="27"/>
      <c r="S31" s="27"/>
      <c r="T31" s="27"/>
      <c r="U31" s="55"/>
      <c r="V31" s="55"/>
      <c r="W31" s="55"/>
    </row>
    <row r="32" spans="1:23" x14ac:dyDescent="0.3">
      <c r="A32" s="194"/>
      <c r="B32" s="198"/>
      <c r="C32" s="209"/>
      <c r="D32" s="5"/>
      <c r="E32" s="8"/>
      <c r="F32" s="101"/>
      <c r="G32" s="99"/>
      <c r="O32" s="55">
        <v>31</v>
      </c>
      <c r="P32" s="55" t="s">
        <v>69</v>
      </c>
      <c r="Q32" s="55">
        <v>86.36</v>
      </c>
      <c r="R32" s="27"/>
      <c r="S32" s="27"/>
      <c r="T32" s="27"/>
      <c r="U32" s="55"/>
      <c r="V32" s="55"/>
      <c r="W32" s="55"/>
    </row>
    <row r="33" spans="1:23" ht="15" customHeight="1" x14ac:dyDescent="0.3">
      <c r="A33" s="194"/>
      <c r="B33" s="228"/>
      <c r="C33" s="208"/>
      <c r="D33" s="4"/>
      <c r="E33" s="10"/>
      <c r="F33" s="96"/>
      <c r="G33" s="103"/>
      <c r="O33" s="55">
        <v>32</v>
      </c>
      <c r="P33" s="55" t="s">
        <v>70</v>
      </c>
      <c r="Q33" s="55">
        <v>86.1</v>
      </c>
      <c r="R33" s="27"/>
      <c r="S33" s="27"/>
      <c r="T33" s="27"/>
      <c r="U33" s="55"/>
      <c r="V33" s="55"/>
      <c r="W33" s="55"/>
    </row>
    <row r="34" spans="1:23" ht="15" customHeight="1" x14ac:dyDescent="0.3">
      <c r="A34" s="194"/>
      <c r="B34" s="228"/>
      <c r="C34" s="209"/>
      <c r="D34" s="5"/>
      <c r="E34" s="8"/>
      <c r="F34" s="101"/>
      <c r="G34" s="99"/>
      <c r="O34" s="55">
        <v>33</v>
      </c>
      <c r="P34" s="55" t="s">
        <v>71</v>
      </c>
      <c r="Q34" s="55">
        <v>90.44</v>
      </c>
      <c r="R34" s="27"/>
      <c r="S34" s="27"/>
      <c r="T34" s="27"/>
      <c r="U34" s="55"/>
      <c r="V34" s="55"/>
      <c r="W34" s="55"/>
    </row>
    <row r="35" spans="1:23" x14ac:dyDescent="0.3">
      <c r="A35" s="194"/>
      <c r="B35" s="211"/>
      <c r="C35" s="208"/>
      <c r="D35" s="4"/>
      <c r="E35" s="10"/>
      <c r="F35" s="96"/>
      <c r="G35" s="103"/>
      <c r="O35" s="55">
        <v>34</v>
      </c>
      <c r="P35" s="55" t="s">
        <v>72</v>
      </c>
      <c r="Q35" s="55">
        <v>89.4</v>
      </c>
      <c r="R35" s="27"/>
      <c r="S35" s="27"/>
      <c r="T35" s="27"/>
      <c r="U35" s="55"/>
      <c r="V35" s="55"/>
      <c r="W35" s="55"/>
    </row>
    <row r="36" spans="1:23" x14ac:dyDescent="0.3">
      <c r="A36" s="194"/>
      <c r="B36" s="212"/>
      <c r="C36" s="209"/>
      <c r="D36" s="5"/>
      <c r="E36" s="8"/>
      <c r="F36" s="101"/>
      <c r="G36" s="99"/>
      <c r="O36" s="55">
        <v>35</v>
      </c>
      <c r="P36" s="55" t="s">
        <v>73</v>
      </c>
      <c r="Q36" s="55">
        <v>90.5</v>
      </c>
      <c r="R36" s="27"/>
      <c r="S36" s="27"/>
      <c r="T36" s="27"/>
      <c r="U36" s="55"/>
      <c r="V36" s="55"/>
      <c r="W36" s="55"/>
    </row>
    <row r="37" spans="1:23" x14ac:dyDescent="0.3">
      <c r="A37" s="194"/>
      <c r="B37" s="211"/>
      <c r="C37" s="208"/>
      <c r="D37" s="19"/>
      <c r="E37" s="10"/>
      <c r="F37" s="96"/>
      <c r="G37" s="103"/>
      <c r="O37" s="55">
        <v>36</v>
      </c>
      <c r="P37" s="55" t="s">
        <v>74</v>
      </c>
      <c r="Q37" s="55">
        <v>90.24</v>
      </c>
      <c r="R37" s="27"/>
      <c r="S37" s="27"/>
      <c r="T37" s="27"/>
      <c r="U37" s="55"/>
      <c r="V37" s="55"/>
      <c r="W37" s="55"/>
    </row>
    <row r="38" spans="1:23" x14ac:dyDescent="0.3">
      <c r="A38" s="194"/>
      <c r="B38" s="212"/>
      <c r="C38" s="209"/>
      <c r="D38" s="6"/>
      <c r="E38" s="8"/>
      <c r="F38" s="101"/>
      <c r="G38" s="99"/>
      <c r="O38" s="55">
        <v>37</v>
      </c>
      <c r="P38" s="55" t="s">
        <v>75</v>
      </c>
      <c r="Q38" s="55">
        <v>77.87</v>
      </c>
      <c r="R38" s="27"/>
      <c r="S38" s="27"/>
      <c r="T38" s="27"/>
      <c r="U38" s="55"/>
      <c r="V38" s="55"/>
      <c r="W38" s="55"/>
    </row>
    <row r="39" spans="1:23" x14ac:dyDescent="0.3">
      <c r="A39" s="194"/>
      <c r="B39" s="206"/>
      <c r="C39" s="208"/>
      <c r="D39" s="4"/>
      <c r="E39" s="10"/>
      <c r="F39" s="96"/>
      <c r="G39" s="103"/>
      <c r="O39" s="55">
        <v>38</v>
      </c>
      <c r="P39" s="55" t="s">
        <v>76</v>
      </c>
      <c r="Q39" s="55">
        <v>76</v>
      </c>
      <c r="R39" s="27"/>
      <c r="S39" s="27"/>
      <c r="T39" s="27"/>
      <c r="U39" s="55"/>
      <c r="V39" s="55"/>
      <c r="W39" s="55"/>
    </row>
    <row r="40" spans="1:23" x14ac:dyDescent="0.3">
      <c r="A40" s="194"/>
      <c r="B40" s="207"/>
      <c r="C40" s="209"/>
      <c r="D40" s="5"/>
      <c r="E40" s="8"/>
      <c r="F40" s="101"/>
      <c r="G40" s="99"/>
      <c r="O40" s="55">
        <v>39</v>
      </c>
      <c r="P40" s="55" t="s">
        <v>77</v>
      </c>
      <c r="Q40" s="55">
        <v>90.04</v>
      </c>
      <c r="R40" s="27"/>
      <c r="S40" s="27"/>
      <c r="T40" s="27"/>
      <c r="U40" s="55"/>
      <c r="V40" s="55"/>
      <c r="W40" s="55"/>
    </row>
    <row r="41" spans="1:23" ht="15" customHeight="1" x14ac:dyDescent="0.3">
      <c r="A41" s="194"/>
      <c r="B41" s="206"/>
      <c r="C41" s="208"/>
      <c r="D41" s="19"/>
      <c r="E41" s="10"/>
      <c r="F41" s="96"/>
      <c r="G41" s="103"/>
      <c r="O41" s="55">
        <v>40</v>
      </c>
      <c r="P41" s="55" t="s">
        <v>78</v>
      </c>
      <c r="Q41" s="55">
        <v>89.68</v>
      </c>
      <c r="R41" s="27"/>
      <c r="S41" s="27"/>
      <c r="T41" s="27"/>
      <c r="U41" s="55"/>
      <c r="V41" s="55"/>
      <c r="W41" s="55"/>
    </row>
    <row r="42" spans="1:23" ht="15" customHeight="1" x14ac:dyDescent="0.3">
      <c r="A42" s="194"/>
      <c r="B42" s="207"/>
      <c r="C42" s="209"/>
      <c r="D42" s="6"/>
      <c r="E42" s="8"/>
      <c r="F42" s="101"/>
      <c r="G42" s="99"/>
      <c r="O42" s="55">
        <v>41</v>
      </c>
      <c r="P42" s="55" t="s">
        <v>79</v>
      </c>
      <c r="Q42" s="55">
        <v>88.72</v>
      </c>
      <c r="R42" s="27"/>
      <c r="S42" s="27"/>
      <c r="T42" s="27"/>
      <c r="U42" s="55"/>
      <c r="V42" s="55"/>
      <c r="W42" s="55"/>
    </row>
    <row r="43" spans="1:23" x14ac:dyDescent="0.3">
      <c r="A43" s="194"/>
      <c r="B43" s="206"/>
      <c r="C43" s="208"/>
      <c r="D43" s="4"/>
      <c r="E43" s="10"/>
      <c r="F43" s="96"/>
      <c r="G43" s="103"/>
      <c r="O43" s="55">
        <v>42</v>
      </c>
      <c r="P43" s="55" t="s">
        <v>80</v>
      </c>
      <c r="Q43" s="55">
        <v>86.14</v>
      </c>
      <c r="R43" s="27"/>
      <c r="S43" s="27"/>
      <c r="T43" s="27"/>
      <c r="U43" s="55"/>
      <c r="V43" s="55"/>
      <c r="W43" s="55"/>
    </row>
    <row r="44" spans="1:23" x14ac:dyDescent="0.3">
      <c r="A44" s="194"/>
      <c r="B44" s="207"/>
      <c r="C44" s="209"/>
      <c r="D44" s="5"/>
      <c r="E44" s="8"/>
      <c r="F44" s="101"/>
      <c r="G44" s="99"/>
      <c r="O44" s="55">
        <v>43</v>
      </c>
      <c r="P44" s="55" t="s">
        <v>81</v>
      </c>
      <c r="Q44" s="55">
        <v>90.62</v>
      </c>
      <c r="R44" s="27"/>
      <c r="S44" s="27"/>
      <c r="T44" s="27"/>
      <c r="U44" s="55"/>
      <c r="V44" s="55"/>
      <c r="W44" s="55"/>
    </row>
    <row r="45" spans="1:23" x14ac:dyDescent="0.3">
      <c r="A45" s="194"/>
      <c r="B45" s="206"/>
      <c r="C45" s="208"/>
      <c r="D45" s="4"/>
      <c r="E45" s="10"/>
      <c r="F45" s="96"/>
      <c r="G45" s="103"/>
      <c r="O45" s="55">
        <v>44</v>
      </c>
      <c r="P45" s="55" t="s">
        <v>82</v>
      </c>
      <c r="Q45" s="55">
        <v>90.1</v>
      </c>
      <c r="R45" s="27"/>
      <c r="S45" s="27"/>
      <c r="T45" s="27"/>
      <c r="U45" s="55"/>
      <c r="V45" s="55"/>
      <c r="W45" s="55"/>
    </row>
    <row r="46" spans="1:23" x14ac:dyDescent="0.3">
      <c r="A46" s="194"/>
      <c r="B46" s="207"/>
      <c r="C46" s="209"/>
      <c r="D46" s="5"/>
      <c r="E46" s="8"/>
      <c r="F46" s="101"/>
      <c r="G46" s="99"/>
      <c r="O46" s="55">
        <v>45</v>
      </c>
      <c r="P46" s="55" t="s">
        <v>83</v>
      </c>
      <c r="Q46" s="55">
        <v>90.56</v>
      </c>
      <c r="R46" s="27"/>
      <c r="S46" s="27"/>
      <c r="T46" s="27"/>
      <c r="U46" s="55"/>
      <c r="V46" s="55"/>
      <c r="W46" s="55"/>
    </row>
    <row r="47" spans="1:23" x14ac:dyDescent="0.3">
      <c r="A47" s="194"/>
      <c r="B47" s="206"/>
      <c r="C47" s="208"/>
      <c r="D47" s="19"/>
      <c r="E47" s="10"/>
      <c r="F47" s="96"/>
      <c r="G47" s="103"/>
      <c r="O47" s="55">
        <v>46</v>
      </c>
      <c r="P47" s="55" t="s">
        <v>84</v>
      </c>
      <c r="Q47" s="55">
        <v>89.74</v>
      </c>
      <c r="R47" s="27"/>
      <c r="S47" s="27"/>
      <c r="T47" s="27"/>
      <c r="U47" s="55"/>
      <c r="V47" s="55"/>
      <c r="W47" s="55"/>
    </row>
    <row r="48" spans="1:23" x14ac:dyDescent="0.3">
      <c r="A48" s="194"/>
      <c r="B48" s="236"/>
      <c r="C48" s="209"/>
      <c r="D48" s="6"/>
      <c r="E48" s="8"/>
      <c r="F48" s="101"/>
      <c r="G48" s="99"/>
      <c r="O48" s="55">
        <v>47</v>
      </c>
      <c r="P48" s="55" t="s">
        <v>85</v>
      </c>
      <c r="Q48" s="55">
        <v>87.67</v>
      </c>
      <c r="R48" s="27"/>
      <c r="S48" s="27"/>
      <c r="T48" s="27"/>
      <c r="U48" s="55"/>
      <c r="V48" s="55"/>
      <c r="W48" s="55"/>
    </row>
    <row r="49" spans="1:23" x14ac:dyDescent="0.3">
      <c r="A49" s="194"/>
      <c r="B49" s="206"/>
      <c r="C49" s="237"/>
      <c r="D49" s="4"/>
      <c r="E49" s="10"/>
      <c r="F49" s="96"/>
      <c r="G49" s="103"/>
      <c r="O49" s="55">
        <v>48</v>
      </c>
      <c r="P49" s="55" t="s">
        <v>86</v>
      </c>
      <c r="Q49" s="55">
        <v>89.74</v>
      </c>
      <c r="R49" s="27"/>
      <c r="S49" s="27"/>
      <c r="T49" s="27"/>
      <c r="U49" s="55"/>
      <c r="V49" s="55"/>
      <c r="W49" s="55"/>
    </row>
    <row r="50" spans="1:23" x14ac:dyDescent="0.3">
      <c r="A50" s="194"/>
      <c r="B50" s="207"/>
      <c r="C50" s="238"/>
      <c r="D50" s="5"/>
      <c r="E50" s="8"/>
      <c r="F50" s="101"/>
      <c r="G50" s="99"/>
      <c r="O50" s="55">
        <v>49</v>
      </c>
      <c r="P50" s="55" t="s">
        <v>87</v>
      </c>
      <c r="Q50" s="55">
        <v>89.87</v>
      </c>
      <c r="R50" s="27"/>
      <c r="S50" s="27"/>
      <c r="T50" s="27"/>
      <c r="U50" s="55"/>
      <c r="V50" s="55"/>
      <c r="W50" s="55"/>
    </row>
    <row r="51" spans="1:23" x14ac:dyDescent="0.3">
      <c r="A51" s="194"/>
      <c r="B51" s="211"/>
      <c r="C51" s="208"/>
      <c r="D51" s="4"/>
      <c r="E51" s="10"/>
      <c r="F51" s="96"/>
      <c r="G51" s="103"/>
      <c r="O51" s="55">
        <v>50</v>
      </c>
      <c r="P51" s="55" t="s">
        <v>88</v>
      </c>
      <c r="Q51" s="55">
        <v>90.67</v>
      </c>
      <c r="R51" s="27"/>
      <c r="S51" s="27"/>
      <c r="T51" s="27"/>
      <c r="U51" s="55"/>
      <c r="V51" s="55"/>
      <c r="W51" s="55"/>
    </row>
    <row r="52" spans="1:23" x14ac:dyDescent="0.3">
      <c r="A52" s="194"/>
      <c r="B52" s="212"/>
      <c r="C52" s="209"/>
      <c r="D52" s="5"/>
      <c r="E52" s="8"/>
      <c r="F52" s="101"/>
      <c r="G52" s="99"/>
      <c r="O52" s="55">
        <v>51</v>
      </c>
      <c r="P52" s="55" t="s">
        <v>89</v>
      </c>
      <c r="Q52" s="55">
        <v>90.8</v>
      </c>
      <c r="R52" s="27"/>
      <c r="S52" s="27"/>
      <c r="T52" s="27"/>
      <c r="U52" s="55"/>
      <c r="V52" s="55"/>
      <c r="W52" s="55"/>
    </row>
    <row r="53" spans="1:23" x14ac:dyDescent="0.3">
      <c r="A53" s="194"/>
      <c r="B53" s="211"/>
      <c r="C53" s="208"/>
      <c r="D53" s="19"/>
      <c r="E53" s="10"/>
      <c r="F53" s="96"/>
      <c r="G53" s="103"/>
      <c r="O53" s="34"/>
      <c r="P53" s="55" t="s">
        <v>90</v>
      </c>
      <c r="Q53" s="55">
        <v>91.1</v>
      </c>
      <c r="R53" s="27"/>
      <c r="S53" s="27"/>
      <c r="T53" s="27"/>
      <c r="U53" s="55"/>
      <c r="V53" s="55"/>
      <c r="W53" s="55"/>
    </row>
    <row r="54" spans="1:23" x14ac:dyDescent="0.3">
      <c r="A54" s="194"/>
      <c r="B54" s="212"/>
      <c r="C54" s="209"/>
      <c r="D54" s="6"/>
      <c r="E54" s="8"/>
      <c r="F54" s="101"/>
      <c r="G54" s="99"/>
      <c r="O54" s="55">
        <v>53</v>
      </c>
      <c r="P54" s="55" t="s">
        <v>91</v>
      </c>
      <c r="Q54" s="55">
        <v>87.8</v>
      </c>
      <c r="R54" s="27"/>
      <c r="S54" s="27"/>
      <c r="T54" s="27"/>
      <c r="U54" s="55"/>
      <c r="V54" s="55"/>
      <c r="W54" s="55"/>
    </row>
    <row r="55" spans="1:23" ht="15" customHeight="1" x14ac:dyDescent="0.3">
      <c r="A55" s="194"/>
      <c r="B55" s="211"/>
      <c r="C55" s="208"/>
      <c r="D55" s="4"/>
      <c r="E55" s="10"/>
      <c r="F55" s="96"/>
      <c r="G55" s="103"/>
      <c r="O55" s="55">
        <v>54</v>
      </c>
      <c r="P55" s="55" t="s">
        <v>92</v>
      </c>
      <c r="Q55" s="55">
        <v>87.52</v>
      </c>
      <c r="R55" s="27"/>
      <c r="S55" s="27"/>
      <c r="T55" s="27"/>
      <c r="U55" s="55"/>
      <c r="V55" s="55"/>
      <c r="W55" s="55"/>
    </row>
    <row r="56" spans="1:23" ht="15" customHeight="1" thickBot="1" x14ac:dyDescent="0.35">
      <c r="A56" s="195"/>
      <c r="B56" s="234"/>
      <c r="C56" s="232"/>
      <c r="D56" s="29"/>
      <c r="E56" s="13"/>
      <c r="F56" s="102"/>
      <c r="G56" s="104"/>
      <c r="O56" s="55">
        <v>57</v>
      </c>
      <c r="P56" s="55" t="s">
        <v>95</v>
      </c>
      <c r="Q56" s="55"/>
      <c r="R56" s="27"/>
      <c r="S56" s="27"/>
      <c r="T56" s="27"/>
      <c r="U56" s="55"/>
      <c r="V56" s="55"/>
      <c r="W56" s="55"/>
    </row>
    <row r="57" spans="1:23" x14ac:dyDescent="0.3">
      <c r="R57" s="27"/>
      <c r="S57" s="27"/>
      <c r="T57" s="27"/>
      <c r="U57" s="27"/>
    </row>
    <row r="58" spans="1:23" x14ac:dyDescent="0.3">
      <c r="R58" s="27"/>
      <c r="S58" s="27"/>
      <c r="T58"/>
    </row>
    <row r="59" spans="1:23" x14ac:dyDescent="0.3">
      <c r="R59" s="27"/>
      <c r="S59" s="27"/>
      <c r="T59"/>
    </row>
    <row r="60" spans="1:23" x14ac:dyDescent="0.3">
      <c r="R60" s="27"/>
      <c r="S60" s="27"/>
      <c r="T60"/>
    </row>
    <row r="61" spans="1:23" x14ac:dyDescent="0.3">
      <c r="R61" s="27"/>
      <c r="S61" s="27"/>
      <c r="T61"/>
    </row>
    <row r="62" spans="1:23" x14ac:dyDescent="0.3">
      <c r="R62" s="27"/>
      <c r="S62" s="27"/>
      <c r="T62"/>
    </row>
    <row r="63" spans="1:23" x14ac:dyDescent="0.3">
      <c r="R63" s="27"/>
      <c r="S63" s="27"/>
      <c r="T63"/>
    </row>
    <row r="64" spans="1:23" x14ac:dyDescent="0.3">
      <c r="R64" s="27"/>
      <c r="S64" s="27"/>
      <c r="T64"/>
    </row>
    <row r="65" spans="18:20" ht="15" customHeight="1" x14ac:dyDescent="0.3">
      <c r="R65" s="27"/>
      <c r="S65" s="27"/>
      <c r="T65"/>
    </row>
    <row r="66" spans="18:20" ht="15" customHeight="1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x14ac:dyDescent="0.3">
      <c r="R69" s="27"/>
      <c r="S69" s="27"/>
      <c r="T69"/>
    </row>
    <row r="70" spans="18:20" x14ac:dyDescent="0.3">
      <c r="R70" s="27"/>
      <c r="S70" s="27"/>
      <c r="T70"/>
    </row>
    <row r="71" spans="18:20" x14ac:dyDescent="0.3">
      <c r="R71" s="27"/>
      <c r="S71" s="27"/>
      <c r="T71"/>
    </row>
    <row r="79" spans="18:20" ht="15" customHeight="1" x14ac:dyDescent="0.3"/>
    <row r="80" spans="18:20" ht="15" customHeight="1" x14ac:dyDescent="0.3"/>
    <row r="93" ht="15" customHeight="1" x14ac:dyDescent="0.3"/>
    <row r="94" ht="15" customHeight="1" x14ac:dyDescent="0.3"/>
    <row r="107" ht="15" customHeight="1" x14ac:dyDescent="0.3"/>
    <row r="108" ht="15" customHeight="1" x14ac:dyDescent="0.3"/>
    <row r="121" ht="15" customHeight="1" x14ac:dyDescent="0.3"/>
    <row r="122" ht="15" customHeight="1" x14ac:dyDescent="0.3"/>
    <row r="135" ht="15" customHeight="1" x14ac:dyDescent="0.3"/>
    <row r="136" ht="15" customHeight="1" x14ac:dyDescent="0.3"/>
    <row r="149" ht="15" customHeight="1" x14ac:dyDescent="0.3"/>
    <row r="150" ht="15" customHeight="1" x14ac:dyDescent="0.3"/>
    <row r="163" ht="15" customHeight="1" x14ac:dyDescent="0.3"/>
    <row r="164" ht="15" customHeight="1" x14ac:dyDescent="0.3"/>
    <row r="177" ht="15" customHeight="1" x14ac:dyDescent="0.3"/>
    <row r="178" ht="15" customHeight="1" x14ac:dyDescent="0.3"/>
  </sheetData>
  <mergeCells count="115">
    <mergeCell ref="B53:B54"/>
    <mergeCell ref="C53:C54"/>
    <mergeCell ref="F53:F54"/>
    <mergeCell ref="G53:G54"/>
    <mergeCell ref="B55:B56"/>
    <mergeCell ref="C55:C56"/>
    <mergeCell ref="F55:F56"/>
    <mergeCell ref="G55:G56"/>
    <mergeCell ref="B49:B50"/>
    <mergeCell ref="C49:C50"/>
    <mergeCell ref="F49:F50"/>
    <mergeCell ref="G49:G50"/>
    <mergeCell ref="B51:B52"/>
    <mergeCell ref="C51:C52"/>
    <mergeCell ref="F51:F52"/>
    <mergeCell ref="G51:G52"/>
    <mergeCell ref="B45:B46"/>
    <mergeCell ref="C45:C46"/>
    <mergeCell ref="F45:F46"/>
    <mergeCell ref="G45:G46"/>
    <mergeCell ref="B47:B48"/>
    <mergeCell ref="C47:C48"/>
    <mergeCell ref="F47:F48"/>
    <mergeCell ref="G47:G48"/>
    <mergeCell ref="B41:B42"/>
    <mergeCell ref="C41:C42"/>
    <mergeCell ref="F41:F42"/>
    <mergeCell ref="G41:G42"/>
    <mergeCell ref="B43:B44"/>
    <mergeCell ref="C43:C44"/>
    <mergeCell ref="F43:F44"/>
    <mergeCell ref="G43:G44"/>
    <mergeCell ref="B37:B38"/>
    <mergeCell ref="C37:C38"/>
    <mergeCell ref="F37:F38"/>
    <mergeCell ref="G37:G38"/>
    <mergeCell ref="B39:B40"/>
    <mergeCell ref="C39:C40"/>
    <mergeCell ref="F39:F40"/>
    <mergeCell ref="G39:G40"/>
    <mergeCell ref="B33:B34"/>
    <mergeCell ref="C33:C34"/>
    <mergeCell ref="F33:F34"/>
    <mergeCell ref="G33:G34"/>
    <mergeCell ref="B35:B36"/>
    <mergeCell ref="C35:C36"/>
    <mergeCell ref="F35:F36"/>
    <mergeCell ref="G35:G36"/>
    <mergeCell ref="C19:C20"/>
    <mergeCell ref="F19:F20"/>
    <mergeCell ref="G19:G20"/>
    <mergeCell ref="B29:B30"/>
    <mergeCell ref="C29:C30"/>
    <mergeCell ref="F29:F30"/>
    <mergeCell ref="G29:G30"/>
    <mergeCell ref="B31:B32"/>
    <mergeCell ref="C31:C32"/>
    <mergeCell ref="F31:F32"/>
    <mergeCell ref="G31:G32"/>
    <mergeCell ref="B25:B26"/>
    <mergeCell ref="C25:C26"/>
    <mergeCell ref="F25:F26"/>
    <mergeCell ref="G25:G26"/>
    <mergeCell ref="B27:B28"/>
    <mergeCell ref="C27:C28"/>
    <mergeCell ref="F27:F28"/>
    <mergeCell ref="G27:G28"/>
    <mergeCell ref="F11:F12"/>
    <mergeCell ref="G11:G12"/>
    <mergeCell ref="B13:B14"/>
    <mergeCell ref="C13:C14"/>
    <mergeCell ref="F13:F14"/>
    <mergeCell ref="G13:G14"/>
    <mergeCell ref="A15:A56"/>
    <mergeCell ref="B15:B16"/>
    <mergeCell ref="C15:C16"/>
    <mergeCell ref="F15:F16"/>
    <mergeCell ref="G15:G16"/>
    <mergeCell ref="B17:B18"/>
    <mergeCell ref="B21:B22"/>
    <mergeCell ref="C21:C22"/>
    <mergeCell ref="F21:F22"/>
    <mergeCell ref="G21:G22"/>
    <mergeCell ref="B23:B24"/>
    <mergeCell ref="C23:C24"/>
    <mergeCell ref="F23:F24"/>
    <mergeCell ref="G23:G24"/>
    <mergeCell ref="C17:C18"/>
    <mergeCell ref="F17:F18"/>
    <mergeCell ref="G17:G18"/>
    <mergeCell ref="B19:B20"/>
    <mergeCell ref="H3:H4"/>
    <mergeCell ref="I3:I4"/>
    <mergeCell ref="C5:C6"/>
    <mergeCell ref="F5:F6"/>
    <mergeCell ref="G5:G6"/>
    <mergeCell ref="H5:H6"/>
    <mergeCell ref="I5:I6"/>
    <mergeCell ref="A2:B2"/>
    <mergeCell ref="A3:A14"/>
    <mergeCell ref="B3:B6"/>
    <mergeCell ref="C3:C4"/>
    <mergeCell ref="F3:F4"/>
    <mergeCell ref="G3:G4"/>
    <mergeCell ref="B7:B10"/>
    <mergeCell ref="C7:C8"/>
    <mergeCell ref="F7:F8"/>
    <mergeCell ref="G7:G8"/>
    <mergeCell ref="H7:H8"/>
    <mergeCell ref="I7:I8"/>
    <mergeCell ref="C9:C10"/>
    <mergeCell ref="F9:F10"/>
    <mergeCell ref="G9:G10"/>
    <mergeCell ref="B11:B12"/>
    <mergeCell ref="C11:C12"/>
  </mergeCells>
  <conditionalFormatting sqref="G15:G56">
    <cfRule type="expression" dxfId="45" priority="1" stopIfTrue="1">
      <formula>IF($C15=500,G15&gt;84.5)</formula>
    </cfRule>
  </conditionalFormatting>
  <conditionalFormatting sqref="I3:I8">
    <cfRule type="expression" dxfId="44" priority="4">
      <formula>($I3="N")</formula>
    </cfRule>
  </conditionalFormatting>
  <printOptions horizontalCentered="1"/>
  <pageMargins left="0.7" right="0.7" top="0.68" bottom="0.32" header="0.17" footer="0.17"/>
  <pageSetup scale="84"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3572B9B-A50F-4EEB-BDF8-6045A3CC0D3B}">
            <xm:f>'Run 6 (% Cells)'!$E3&lt;30</xm:f>
            <x14:dxf>
              <fill>
                <patternFill>
                  <bgColor rgb="FFFFFFCC"/>
                </patternFill>
              </fill>
            </x14:dxf>
          </x14:cfRule>
          <xm:sqref>D3:D56</xm:sqref>
        </x14:conditionalFormatting>
        <x14:conditionalFormatting xmlns:xm="http://schemas.microsoft.com/office/excel/2006/main">
          <x14:cfRule type="expression" priority="2" id="{0EBBDB24-8BAD-40D8-932B-74175EC59556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7F6CD503-852A-42D6-AB72-3C29ABF6AD3F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G5:G16</xm:sqref>
        </x14:conditionalFormatting>
        <x14:conditionalFormatting xmlns:xm="http://schemas.microsoft.com/office/excel/2006/main">
          <x14:cfRule type="expression" priority="1238" id="{0EBBDB24-8BAD-40D8-932B-74175EC59556}">
            <xm:f>IF(Summary!#REF!=100,G17&lt;95.5)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39" id="{7F6CD503-852A-42D6-AB72-3C29ABF6AD3F}">
            <xm:f>IF(Summary!#REF!=90,OR(G17&gt;95.4,G17&lt;84.49))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G17:G56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C131-AB26-4A79-8271-CB5848115D78}">
  <sheetPr>
    <tabColor theme="5" tint="0.79998168889431442"/>
    <pageSetUpPr fitToPage="1"/>
  </sheetPr>
  <dimension ref="A1:L56"/>
  <sheetViews>
    <sheetView topLeftCell="A9" zoomScaleNormal="100" workbookViewId="0">
      <selection activeCell="B17" sqref="B17:E56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2" max="12" width="7.109375" customWidth="1"/>
  </cols>
  <sheetData>
    <row r="1" spans="1:12" ht="15" thickBot="1" x14ac:dyDescent="0.35">
      <c r="J1" s="54" t="s">
        <v>36</v>
      </c>
      <c r="K1" s="54" t="s">
        <v>37</v>
      </c>
      <c r="L1" s="54" t="s">
        <v>38</v>
      </c>
    </row>
    <row r="2" spans="1:12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39</v>
      </c>
      <c r="L2" s="55">
        <v>64.78</v>
      </c>
    </row>
    <row r="3" spans="1:12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>$L$2</f>
        <v>64.78</v>
      </c>
      <c r="J3" s="55">
        <v>2</v>
      </c>
      <c r="K3" s="55" t="s">
        <v>40</v>
      </c>
      <c r="L3" s="55">
        <v>67.22</v>
      </c>
    </row>
    <row r="4" spans="1:12" x14ac:dyDescent="0.3">
      <c r="A4" s="240"/>
      <c r="B4" s="180"/>
      <c r="C4" s="153"/>
      <c r="D4" s="30">
        <f t="shared" ref="D4:D56" si="0">D3+1</f>
        <v>2</v>
      </c>
      <c r="E4" s="21">
        <f>$L$3</f>
        <v>67.22</v>
      </c>
      <c r="J4" s="55">
        <v>3</v>
      </c>
      <c r="K4" s="55" t="s">
        <v>41</v>
      </c>
      <c r="L4" s="55">
        <v>69.099999999999994</v>
      </c>
    </row>
    <row r="5" spans="1:12" ht="15" customHeight="1" x14ac:dyDescent="0.3">
      <c r="A5" s="240"/>
      <c r="B5" s="180"/>
      <c r="C5" s="152" t="s">
        <v>0</v>
      </c>
      <c r="D5" s="30">
        <f t="shared" si="0"/>
        <v>3</v>
      </c>
      <c r="E5" s="21">
        <f>$L$4</f>
        <v>69.099999999999994</v>
      </c>
      <c r="J5" s="55">
        <v>4</v>
      </c>
      <c r="K5" s="55" t="s">
        <v>42</v>
      </c>
      <c r="L5" s="55">
        <v>67.790000000000006</v>
      </c>
    </row>
    <row r="6" spans="1:12" x14ac:dyDescent="0.3">
      <c r="A6" s="240"/>
      <c r="B6" s="181"/>
      <c r="C6" s="129"/>
      <c r="D6" s="5">
        <f t="shared" si="0"/>
        <v>4</v>
      </c>
      <c r="E6" s="22">
        <f>$L$5</f>
        <v>67.790000000000006</v>
      </c>
      <c r="J6" s="55">
        <v>5</v>
      </c>
      <c r="K6" s="55" t="s">
        <v>43</v>
      </c>
      <c r="L6" s="55">
        <v>69.31</v>
      </c>
    </row>
    <row r="7" spans="1:12" ht="15" customHeight="1" x14ac:dyDescent="0.3">
      <c r="A7" s="240"/>
      <c r="B7" s="179" t="s">
        <v>11</v>
      </c>
      <c r="C7" s="128" t="str">
        <f>Summary!$B$8</f>
        <v>0.1% DMSO - PI</v>
      </c>
      <c r="D7" s="4">
        <f t="shared" si="0"/>
        <v>5</v>
      </c>
      <c r="E7" s="23">
        <f>$L$6</f>
        <v>69.31</v>
      </c>
      <c r="J7" s="55">
        <v>6</v>
      </c>
      <c r="K7" s="55" t="s">
        <v>44</v>
      </c>
      <c r="L7" s="55">
        <v>62.79</v>
      </c>
    </row>
    <row r="8" spans="1:12" x14ac:dyDescent="0.3">
      <c r="A8" s="240"/>
      <c r="B8" s="180"/>
      <c r="C8" s="178"/>
      <c r="D8" s="6">
        <f t="shared" si="0"/>
        <v>6</v>
      </c>
      <c r="E8" s="25">
        <f t="shared" ref="E8:E56" si="1">$L7</f>
        <v>62.79</v>
      </c>
      <c r="J8" s="55">
        <v>7</v>
      </c>
      <c r="K8" s="55" t="s">
        <v>45</v>
      </c>
      <c r="L8" s="55">
        <v>72.38</v>
      </c>
    </row>
    <row r="9" spans="1:12" ht="15" customHeight="1" x14ac:dyDescent="0.3">
      <c r="A9" s="240"/>
      <c r="B9" s="180"/>
      <c r="C9" s="191" t="str">
        <f>Summary!$B$10</f>
        <v>0.1% Acetone - PI</v>
      </c>
      <c r="D9" s="4">
        <f t="shared" si="0"/>
        <v>7</v>
      </c>
      <c r="E9" s="23">
        <f t="shared" si="1"/>
        <v>72.38</v>
      </c>
      <c r="J9" s="55">
        <v>8</v>
      </c>
      <c r="K9" s="55" t="s">
        <v>46</v>
      </c>
      <c r="L9" s="55">
        <v>73.08</v>
      </c>
    </row>
    <row r="10" spans="1:12" x14ac:dyDescent="0.3">
      <c r="A10" s="240"/>
      <c r="B10" s="180"/>
      <c r="C10" s="250"/>
      <c r="D10" s="6">
        <f t="shared" si="0"/>
        <v>8</v>
      </c>
      <c r="E10" s="25">
        <f t="shared" si="1"/>
        <v>73.08</v>
      </c>
      <c r="J10" s="55">
        <v>9</v>
      </c>
      <c r="K10" s="55" t="s">
        <v>47</v>
      </c>
      <c r="L10" s="55">
        <v>42.88</v>
      </c>
    </row>
    <row r="11" spans="1:12" x14ac:dyDescent="0.3">
      <c r="A11" s="240"/>
      <c r="B11" s="248" t="str">
        <f>Summary!$A$12</f>
        <v>Reactive Black 5</v>
      </c>
      <c r="C11" s="208">
        <f>Summary!$B$12</f>
        <v>250</v>
      </c>
      <c r="D11" s="4">
        <f t="shared" si="0"/>
        <v>9</v>
      </c>
      <c r="E11" s="23">
        <f t="shared" si="1"/>
        <v>42.88</v>
      </c>
      <c r="J11" s="55">
        <v>10</v>
      </c>
      <c r="K11" s="55" t="s">
        <v>48</v>
      </c>
      <c r="L11" s="55">
        <v>63.3</v>
      </c>
    </row>
    <row r="12" spans="1:12" x14ac:dyDescent="0.3">
      <c r="A12" s="240"/>
      <c r="B12" s="249"/>
      <c r="C12" s="209"/>
      <c r="D12" s="5">
        <f t="shared" si="0"/>
        <v>10</v>
      </c>
      <c r="E12" s="22">
        <f t="shared" si="1"/>
        <v>63.3</v>
      </c>
      <c r="J12" s="55">
        <v>11</v>
      </c>
      <c r="K12" s="55" t="s">
        <v>49</v>
      </c>
      <c r="L12" s="55">
        <v>46.91</v>
      </c>
    </row>
    <row r="13" spans="1:12" ht="15" customHeight="1" x14ac:dyDescent="0.3">
      <c r="A13" s="240"/>
      <c r="B13" s="248" t="str">
        <f>Summary!$A$14</f>
        <v>PPD</v>
      </c>
      <c r="C13" s="208">
        <f>Summary!$B$14</f>
        <v>75</v>
      </c>
      <c r="D13" s="4">
        <f t="shared" si="0"/>
        <v>11</v>
      </c>
      <c r="E13" s="23">
        <f t="shared" si="1"/>
        <v>46.91</v>
      </c>
      <c r="J13" s="55">
        <v>12</v>
      </c>
      <c r="K13" s="55" t="s">
        <v>50</v>
      </c>
      <c r="L13" s="55">
        <v>47.59</v>
      </c>
    </row>
    <row r="14" spans="1:12" ht="15" thickBot="1" x14ac:dyDescent="0.35">
      <c r="A14" s="241"/>
      <c r="B14" s="251"/>
      <c r="C14" s="232"/>
      <c r="D14" s="29">
        <f t="shared" si="0"/>
        <v>12</v>
      </c>
      <c r="E14" s="26">
        <f t="shared" si="1"/>
        <v>47.59</v>
      </c>
      <c r="J14" s="55">
        <v>13</v>
      </c>
      <c r="K14" s="55" t="s">
        <v>51</v>
      </c>
      <c r="L14" s="55">
        <v>70.150000000000006</v>
      </c>
    </row>
    <row r="15" spans="1:12" ht="15" customHeight="1" x14ac:dyDescent="0.3">
      <c r="A15" s="193" t="s">
        <v>35</v>
      </c>
      <c r="B15" s="255" t="str">
        <f>Summary!$A$16</f>
        <v>BRTGA-021</v>
      </c>
      <c r="C15" s="221">
        <f>Summary!$B$16</f>
        <v>500</v>
      </c>
      <c r="D15" s="28">
        <f t="shared" si="0"/>
        <v>13</v>
      </c>
      <c r="E15" s="20">
        <f t="shared" si="1"/>
        <v>70.150000000000006</v>
      </c>
      <c r="J15" s="55">
        <v>14</v>
      </c>
      <c r="K15" s="55" t="s">
        <v>52</v>
      </c>
      <c r="L15" s="55">
        <v>71.83</v>
      </c>
    </row>
    <row r="16" spans="1:12" x14ac:dyDescent="0.3">
      <c r="A16" s="194"/>
      <c r="B16" s="246"/>
      <c r="C16" s="209"/>
      <c r="D16" s="5">
        <f t="shared" si="0"/>
        <v>14</v>
      </c>
      <c r="E16" s="22">
        <f t="shared" si="1"/>
        <v>71.83</v>
      </c>
      <c r="J16" s="55">
        <v>15</v>
      </c>
      <c r="K16" s="55" t="s">
        <v>53</v>
      </c>
      <c r="L16" s="55">
        <v>66.36</v>
      </c>
    </row>
    <row r="17" spans="1:12" ht="15" customHeight="1" x14ac:dyDescent="0.3">
      <c r="A17" s="194"/>
      <c r="B17" s="244"/>
      <c r="C17" s="208"/>
      <c r="D17" s="4"/>
      <c r="E17" s="23"/>
      <c r="J17" s="55">
        <v>16</v>
      </c>
      <c r="K17" s="55" t="s">
        <v>54</v>
      </c>
      <c r="L17" s="55">
        <v>65.8</v>
      </c>
    </row>
    <row r="18" spans="1:12" x14ac:dyDescent="0.3">
      <c r="A18" s="194"/>
      <c r="B18" s="246"/>
      <c r="C18" s="209"/>
      <c r="D18" s="5"/>
      <c r="E18" s="22"/>
      <c r="J18" s="55">
        <v>17</v>
      </c>
      <c r="K18" s="55" t="s">
        <v>55</v>
      </c>
      <c r="L18" s="55">
        <v>70.36</v>
      </c>
    </row>
    <row r="19" spans="1:12" ht="15" customHeight="1" x14ac:dyDescent="0.3">
      <c r="A19" s="194"/>
      <c r="B19" s="197"/>
      <c r="C19" s="208"/>
      <c r="D19" s="4"/>
      <c r="E19" s="23"/>
      <c r="J19" s="55">
        <v>18</v>
      </c>
      <c r="K19" s="55" t="s">
        <v>56</v>
      </c>
      <c r="L19" s="55">
        <v>72.69</v>
      </c>
    </row>
    <row r="20" spans="1:12" x14ac:dyDescent="0.3">
      <c r="A20" s="194"/>
      <c r="B20" s="198"/>
      <c r="C20" s="209"/>
      <c r="D20" s="5"/>
      <c r="E20" s="22"/>
      <c r="J20" s="55">
        <v>19</v>
      </c>
      <c r="K20" s="55" t="s">
        <v>57</v>
      </c>
      <c r="L20" s="55">
        <v>72.72</v>
      </c>
    </row>
    <row r="21" spans="1:12" ht="15" customHeight="1" x14ac:dyDescent="0.3">
      <c r="A21" s="194"/>
      <c r="B21" s="244"/>
      <c r="C21" s="208"/>
      <c r="D21" s="4"/>
      <c r="E21" s="23"/>
      <c r="J21" s="55">
        <v>20</v>
      </c>
      <c r="K21" s="55" t="s">
        <v>58</v>
      </c>
      <c r="L21" s="55">
        <v>71.44</v>
      </c>
    </row>
    <row r="22" spans="1:12" x14ac:dyDescent="0.3">
      <c r="A22" s="194"/>
      <c r="B22" s="246"/>
      <c r="C22" s="209"/>
      <c r="D22" s="5"/>
      <c r="E22" s="22"/>
      <c r="J22" s="55">
        <v>21</v>
      </c>
      <c r="K22" s="55" t="s">
        <v>59</v>
      </c>
      <c r="L22" s="55">
        <v>71.28</v>
      </c>
    </row>
    <row r="23" spans="1:12" ht="15" customHeight="1" x14ac:dyDescent="0.3">
      <c r="A23" s="194"/>
      <c r="B23" s="244"/>
      <c r="C23" s="208"/>
      <c r="D23" s="4"/>
      <c r="E23" s="23"/>
      <c r="J23" s="55">
        <v>22</v>
      </c>
      <c r="K23" s="55" t="s">
        <v>60</v>
      </c>
      <c r="L23" s="55">
        <v>70.89</v>
      </c>
    </row>
    <row r="24" spans="1:12" x14ac:dyDescent="0.3">
      <c r="A24" s="194"/>
      <c r="B24" s="246"/>
      <c r="C24" s="209"/>
      <c r="D24" s="5"/>
      <c r="E24" s="22"/>
      <c r="J24" s="55">
        <v>23</v>
      </c>
      <c r="K24" s="55" t="s">
        <v>61</v>
      </c>
      <c r="L24" s="55">
        <v>73.7</v>
      </c>
    </row>
    <row r="25" spans="1:12" x14ac:dyDescent="0.3">
      <c r="A25" s="194"/>
      <c r="B25" s="197"/>
      <c r="C25" s="208"/>
      <c r="D25" s="4"/>
      <c r="E25" s="23"/>
      <c r="J25" s="55">
        <v>24</v>
      </c>
      <c r="K25" s="55" t="s">
        <v>62</v>
      </c>
      <c r="L25" s="55">
        <v>70.989999999999995</v>
      </c>
    </row>
    <row r="26" spans="1:12" x14ac:dyDescent="0.3">
      <c r="A26" s="194"/>
      <c r="B26" s="198"/>
      <c r="C26" s="209"/>
      <c r="D26" s="5"/>
      <c r="E26" s="22"/>
      <c r="J26" s="55">
        <v>25</v>
      </c>
      <c r="K26" s="55" t="s">
        <v>63</v>
      </c>
      <c r="L26" s="55">
        <v>20.5</v>
      </c>
    </row>
    <row r="27" spans="1:12" x14ac:dyDescent="0.3">
      <c r="A27" s="194"/>
      <c r="B27" s="197"/>
      <c r="C27" s="208"/>
      <c r="D27" s="4"/>
      <c r="E27" s="23"/>
      <c r="J27" s="55">
        <v>26</v>
      </c>
      <c r="K27" s="55" t="s">
        <v>64</v>
      </c>
      <c r="L27" s="55">
        <v>20.85</v>
      </c>
    </row>
    <row r="28" spans="1:12" x14ac:dyDescent="0.3">
      <c r="A28" s="194"/>
      <c r="B28" s="198"/>
      <c r="C28" s="209"/>
      <c r="D28" s="5"/>
      <c r="E28" s="22"/>
      <c r="J28" s="55">
        <v>27</v>
      </c>
      <c r="K28" s="55" t="s">
        <v>65</v>
      </c>
      <c r="L28" s="55">
        <v>70.58</v>
      </c>
    </row>
    <row r="29" spans="1:12" ht="15" customHeight="1" x14ac:dyDescent="0.3">
      <c r="A29" s="194"/>
      <c r="B29" s="197"/>
      <c r="C29" s="208"/>
      <c r="D29" s="4"/>
      <c r="E29" s="23"/>
      <c r="J29" s="55">
        <v>28</v>
      </c>
      <c r="K29" s="55" t="s">
        <v>66</v>
      </c>
      <c r="L29" s="55">
        <v>73.099999999999994</v>
      </c>
    </row>
    <row r="30" spans="1:12" x14ac:dyDescent="0.3">
      <c r="A30" s="194"/>
      <c r="B30" s="198"/>
      <c r="C30" s="209"/>
      <c r="D30" s="5"/>
      <c r="E30" s="22"/>
      <c r="J30" s="55">
        <v>29</v>
      </c>
      <c r="K30" s="55" t="s">
        <v>67</v>
      </c>
      <c r="L30" s="55">
        <v>68.34</v>
      </c>
    </row>
    <row r="31" spans="1:12" x14ac:dyDescent="0.3">
      <c r="A31" s="194"/>
      <c r="B31" s="197"/>
      <c r="C31" s="208"/>
      <c r="D31" s="4"/>
      <c r="E31" s="23"/>
      <c r="J31" s="55">
        <v>30</v>
      </c>
      <c r="K31" s="55" t="s">
        <v>68</v>
      </c>
      <c r="L31" s="55">
        <v>67.5</v>
      </c>
    </row>
    <row r="32" spans="1:12" x14ac:dyDescent="0.3">
      <c r="A32" s="194"/>
      <c r="B32" s="198"/>
      <c r="C32" s="209"/>
      <c r="D32" s="5"/>
      <c r="E32" s="22"/>
      <c r="J32" s="55">
        <v>31</v>
      </c>
      <c r="K32" s="55" t="s">
        <v>69</v>
      </c>
      <c r="L32" s="55">
        <v>67.89</v>
      </c>
    </row>
    <row r="33" spans="1:12" x14ac:dyDescent="0.3">
      <c r="A33" s="194"/>
      <c r="B33" s="197"/>
      <c r="C33" s="208"/>
      <c r="D33" s="4"/>
      <c r="E33" s="23"/>
      <c r="J33" s="55">
        <v>32</v>
      </c>
      <c r="K33" s="55" t="s">
        <v>70</v>
      </c>
      <c r="L33" s="55">
        <v>67.569999999999993</v>
      </c>
    </row>
    <row r="34" spans="1:12" x14ac:dyDescent="0.3">
      <c r="A34" s="194"/>
      <c r="B34" s="198"/>
      <c r="C34" s="209"/>
      <c r="D34" s="5"/>
      <c r="E34" s="22"/>
      <c r="J34" s="55">
        <v>33</v>
      </c>
      <c r="K34" s="55" t="s">
        <v>71</v>
      </c>
      <c r="L34" s="55">
        <v>73.12</v>
      </c>
    </row>
    <row r="35" spans="1:12" x14ac:dyDescent="0.3">
      <c r="A35" s="194"/>
      <c r="B35" s="244"/>
      <c r="C35" s="208"/>
      <c r="D35" s="4"/>
      <c r="E35" s="23"/>
      <c r="J35" s="55">
        <v>34</v>
      </c>
      <c r="K35" s="55" t="s">
        <v>72</v>
      </c>
      <c r="L35" s="55">
        <v>71.180000000000007</v>
      </c>
    </row>
    <row r="36" spans="1:12" x14ac:dyDescent="0.3">
      <c r="A36" s="194"/>
      <c r="B36" s="246"/>
      <c r="C36" s="209"/>
      <c r="D36" s="5"/>
      <c r="E36" s="22"/>
      <c r="J36" s="55">
        <v>35</v>
      </c>
      <c r="K36" s="55" t="s">
        <v>73</v>
      </c>
      <c r="L36" s="55">
        <v>72.78</v>
      </c>
    </row>
    <row r="37" spans="1:12" x14ac:dyDescent="0.3">
      <c r="A37" s="194"/>
      <c r="B37" s="244"/>
      <c r="C37" s="208"/>
      <c r="D37" s="4"/>
      <c r="E37" s="23"/>
      <c r="J37" s="55">
        <v>36</v>
      </c>
      <c r="K37" s="55" t="s">
        <v>74</v>
      </c>
      <c r="L37" s="55">
        <v>71.849999999999994</v>
      </c>
    </row>
    <row r="38" spans="1:12" x14ac:dyDescent="0.3">
      <c r="A38" s="194"/>
      <c r="B38" s="246"/>
      <c r="C38" s="209"/>
      <c r="D38" s="5"/>
      <c r="E38" s="22"/>
      <c r="J38" s="55">
        <v>37</v>
      </c>
      <c r="K38" s="55" t="s">
        <v>75</v>
      </c>
      <c r="L38" s="55">
        <v>53.25</v>
      </c>
    </row>
    <row r="39" spans="1:12" x14ac:dyDescent="0.3">
      <c r="A39" s="194"/>
      <c r="B39" s="197"/>
      <c r="C39" s="208"/>
      <c r="D39" s="4"/>
      <c r="E39" s="23"/>
      <c r="J39" s="55">
        <v>38</v>
      </c>
      <c r="K39" s="55" t="s">
        <v>76</v>
      </c>
      <c r="L39" s="55">
        <v>49.93</v>
      </c>
    </row>
    <row r="40" spans="1:12" x14ac:dyDescent="0.3">
      <c r="A40" s="194"/>
      <c r="B40" s="198"/>
      <c r="C40" s="209"/>
      <c r="D40" s="5"/>
      <c r="E40" s="22"/>
      <c r="J40" s="55">
        <v>39</v>
      </c>
      <c r="K40" s="55" t="s">
        <v>77</v>
      </c>
      <c r="L40" s="55">
        <v>72.98</v>
      </c>
    </row>
    <row r="41" spans="1:12" x14ac:dyDescent="0.3">
      <c r="A41" s="194"/>
      <c r="B41" s="197"/>
      <c r="C41" s="208"/>
      <c r="D41" s="4"/>
      <c r="E41" s="23"/>
      <c r="J41" s="55">
        <v>40</v>
      </c>
      <c r="K41" s="55" t="s">
        <v>78</v>
      </c>
      <c r="L41" s="55">
        <v>73.63</v>
      </c>
    </row>
    <row r="42" spans="1:12" x14ac:dyDescent="0.3">
      <c r="A42" s="194"/>
      <c r="B42" s="198"/>
      <c r="C42" s="209"/>
      <c r="D42" s="5"/>
      <c r="E42" s="22"/>
      <c r="J42" s="55">
        <v>41</v>
      </c>
      <c r="K42" s="55" t="s">
        <v>79</v>
      </c>
      <c r="L42" s="55">
        <v>70.89</v>
      </c>
    </row>
    <row r="43" spans="1:12" x14ac:dyDescent="0.3">
      <c r="A43" s="194"/>
      <c r="B43" s="197"/>
      <c r="C43" s="208"/>
      <c r="D43" s="4"/>
      <c r="E43" s="23"/>
      <c r="J43" s="55">
        <v>42</v>
      </c>
      <c r="K43" s="55" t="s">
        <v>80</v>
      </c>
      <c r="L43" s="55">
        <v>68.31</v>
      </c>
    </row>
    <row r="44" spans="1:12" x14ac:dyDescent="0.3">
      <c r="A44" s="194"/>
      <c r="B44" s="198"/>
      <c r="C44" s="209"/>
      <c r="D44" s="5"/>
      <c r="E44" s="22"/>
      <c r="J44" s="55">
        <v>43</v>
      </c>
      <c r="K44" s="55" t="s">
        <v>81</v>
      </c>
      <c r="L44" s="55">
        <v>71.48</v>
      </c>
    </row>
    <row r="45" spans="1:12" x14ac:dyDescent="0.3">
      <c r="A45" s="194"/>
      <c r="B45" s="197"/>
      <c r="C45" s="208"/>
      <c r="D45" s="4"/>
      <c r="E45" s="23"/>
      <c r="J45" s="55">
        <v>44</v>
      </c>
      <c r="K45" s="55" t="s">
        <v>82</v>
      </c>
      <c r="L45" s="55">
        <v>71.180000000000007</v>
      </c>
    </row>
    <row r="46" spans="1:12" x14ac:dyDescent="0.3">
      <c r="A46" s="194"/>
      <c r="B46" s="198"/>
      <c r="C46" s="209"/>
      <c r="D46" s="5"/>
      <c r="E46" s="22"/>
      <c r="J46" s="55">
        <v>45</v>
      </c>
      <c r="K46" s="55" t="s">
        <v>83</v>
      </c>
      <c r="L46" s="55">
        <v>71.599999999999994</v>
      </c>
    </row>
    <row r="47" spans="1:12" x14ac:dyDescent="0.3">
      <c r="A47" s="194"/>
      <c r="B47" s="197"/>
      <c r="C47" s="208"/>
      <c r="D47" s="4"/>
      <c r="E47" s="23"/>
      <c r="J47" s="55">
        <v>46</v>
      </c>
      <c r="K47" s="55" t="s">
        <v>84</v>
      </c>
      <c r="L47" s="55">
        <v>72.88</v>
      </c>
    </row>
    <row r="48" spans="1:12" x14ac:dyDescent="0.3">
      <c r="A48" s="194"/>
      <c r="B48" s="198"/>
      <c r="C48" s="209"/>
      <c r="D48" s="5"/>
      <c r="E48" s="22"/>
      <c r="J48" s="55">
        <v>47</v>
      </c>
      <c r="K48" s="55" t="s">
        <v>85</v>
      </c>
      <c r="L48" s="55">
        <v>69.94</v>
      </c>
    </row>
    <row r="49" spans="1:12" x14ac:dyDescent="0.3">
      <c r="A49" s="194"/>
      <c r="B49" s="197"/>
      <c r="C49" s="237"/>
      <c r="D49" s="4"/>
      <c r="E49" s="23"/>
      <c r="J49" s="55">
        <v>48</v>
      </c>
      <c r="K49" s="55" t="s">
        <v>86</v>
      </c>
      <c r="L49" s="55">
        <v>73.790000000000006</v>
      </c>
    </row>
    <row r="50" spans="1:12" x14ac:dyDescent="0.3">
      <c r="A50" s="194"/>
      <c r="B50" s="198"/>
      <c r="C50" s="238"/>
      <c r="D50" s="5"/>
      <c r="E50" s="22"/>
      <c r="J50" s="55">
        <v>49</v>
      </c>
      <c r="K50" s="55" t="s">
        <v>87</v>
      </c>
      <c r="L50" s="55">
        <v>71.64</v>
      </c>
    </row>
    <row r="51" spans="1:12" x14ac:dyDescent="0.3">
      <c r="A51" s="194"/>
      <c r="B51" s="244"/>
      <c r="C51" s="208"/>
      <c r="D51" s="4"/>
      <c r="E51" s="23"/>
      <c r="J51" s="55">
        <v>50</v>
      </c>
      <c r="K51" s="55" t="s">
        <v>88</v>
      </c>
      <c r="L51" s="55">
        <v>72.680000000000007</v>
      </c>
    </row>
    <row r="52" spans="1:12" x14ac:dyDescent="0.3">
      <c r="A52" s="194"/>
      <c r="B52" s="246"/>
      <c r="C52" s="209"/>
      <c r="D52" s="5"/>
      <c r="E52" s="22"/>
      <c r="J52" s="55">
        <v>51</v>
      </c>
      <c r="K52" s="55" t="s">
        <v>89</v>
      </c>
      <c r="L52" s="55">
        <v>72.13</v>
      </c>
    </row>
    <row r="53" spans="1:12" x14ac:dyDescent="0.3">
      <c r="A53" s="194"/>
      <c r="B53" s="244"/>
      <c r="C53" s="208"/>
      <c r="D53" s="4"/>
      <c r="E53" s="23"/>
      <c r="J53" s="34"/>
      <c r="K53" s="55" t="s">
        <v>90</v>
      </c>
      <c r="L53" s="55">
        <v>73.069999999999993</v>
      </c>
    </row>
    <row r="54" spans="1:12" x14ac:dyDescent="0.3">
      <c r="A54" s="194"/>
      <c r="B54" s="246"/>
      <c r="C54" s="209"/>
      <c r="D54" s="5"/>
      <c r="E54" s="22"/>
      <c r="J54" s="55">
        <v>53</v>
      </c>
      <c r="K54" s="55" t="s">
        <v>91</v>
      </c>
      <c r="L54" s="55">
        <v>63.79</v>
      </c>
    </row>
    <row r="55" spans="1:12" x14ac:dyDescent="0.3">
      <c r="A55" s="194"/>
      <c r="B55" s="244"/>
      <c r="C55" s="208"/>
      <c r="D55" s="4"/>
      <c r="E55" s="23"/>
      <c r="J55" s="55">
        <v>54</v>
      </c>
      <c r="K55" s="55" t="s">
        <v>92</v>
      </c>
      <c r="L55" s="55">
        <v>63.93</v>
      </c>
    </row>
    <row r="56" spans="1:12" ht="15" thickBot="1" x14ac:dyDescent="0.35">
      <c r="A56" s="195"/>
      <c r="B56" s="245"/>
      <c r="C56" s="232"/>
      <c r="D56" s="29"/>
      <c r="E56" s="26"/>
      <c r="J56" s="55">
        <v>57</v>
      </c>
      <c r="K56" s="55" t="s">
        <v>95</v>
      </c>
      <c r="L56" s="55"/>
    </row>
  </sheetData>
  <mergeCells count="55">
    <mergeCell ref="B53:B54"/>
    <mergeCell ref="C53:C54"/>
    <mergeCell ref="B55:B56"/>
    <mergeCell ref="C55:C56"/>
    <mergeCell ref="B47:B48"/>
    <mergeCell ref="C47:C48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35:B36"/>
    <mergeCell ref="C35:C36"/>
    <mergeCell ref="B37:B38"/>
    <mergeCell ref="C37:C38"/>
    <mergeCell ref="B39:B40"/>
    <mergeCell ref="C39:C40"/>
    <mergeCell ref="C31:C32"/>
    <mergeCell ref="B27:B28"/>
    <mergeCell ref="C27:C28"/>
    <mergeCell ref="B33:B34"/>
    <mergeCell ref="C33:C34"/>
    <mergeCell ref="A15:A56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9:B30"/>
    <mergeCell ref="C29:C30"/>
    <mergeCell ref="B31:B32"/>
    <mergeCell ref="A2:B2"/>
    <mergeCell ref="A3:A14"/>
    <mergeCell ref="B3:B6"/>
    <mergeCell ref="C3:C4"/>
    <mergeCell ref="C5:C6"/>
    <mergeCell ref="B7:B10"/>
    <mergeCell ref="C7:C8"/>
    <mergeCell ref="C9:C10"/>
    <mergeCell ref="B11:B12"/>
    <mergeCell ref="C11:C12"/>
    <mergeCell ref="B13:B14"/>
    <mergeCell ref="C13:C14"/>
  </mergeCells>
  <conditionalFormatting sqref="D3:E56">
    <cfRule type="expression" dxfId="41" priority="1">
      <formula>$E3&lt;30</formula>
    </cfRule>
  </conditionalFormatting>
  <printOptions horizontalCentered="1"/>
  <pageMargins left="0.7" right="0.7" top="0.68" bottom="0.32" header="0.17" footer="0.17"/>
  <pageSetup scale="86" orientation="portrait" r:id="rId1"/>
  <headerFooter>
    <oddHeader>&amp;CNIEHSO 20221118
Main Experiment C - &amp;A</oddHeader>
    <oddFooter>&amp;Rpage &amp;P of &amp;N</oddFooter>
  </headerFooter>
  <rowBreaks count="1" manualBreakCount="1">
    <brk id="56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6276-4105-4FDE-86FC-CE360BFA2407}">
  <sheetPr>
    <tabColor rgb="FF9AA1E2"/>
    <pageSetUpPr fitToPage="1"/>
  </sheetPr>
  <dimension ref="A1:W182"/>
  <sheetViews>
    <sheetView topLeftCell="A3" zoomScaleNormal="100" workbookViewId="0">
      <selection activeCell="B15" sqref="B15:G18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5.44140625" style="56" bestFit="1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t="s">
        <v>36</v>
      </c>
      <c r="P1" t="s">
        <v>37</v>
      </c>
      <c r="Q1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>
        <v>1</v>
      </c>
      <c r="P2" t="s">
        <v>39</v>
      </c>
      <c r="Q2">
        <v>99.23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>$Q2</f>
        <v>99.23</v>
      </c>
      <c r="F3" s="242">
        <f>AVERAGE(E3:E4)</f>
        <v>99.19</v>
      </c>
      <c r="G3" s="243"/>
      <c r="H3" s="229" t="s">
        <v>16</v>
      </c>
      <c r="I3" s="230" t="str">
        <f>IF(ISERR(G5)=TRUE,"",IF(G5&gt;94.5,"Y","N"))</f>
        <v>Y</v>
      </c>
      <c r="J3" s="34"/>
      <c r="O3">
        <v>2</v>
      </c>
      <c r="P3" t="s">
        <v>40</v>
      </c>
      <c r="Q3">
        <v>99.15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18" si="0">D3+1</f>
        <v>2</v>
      </c>
      <c r="E4" s="10">
        <f t="shared" ref="E4:E18" si="1">$Q3</f>
        <v>99.15</v>
      </c>
      <c r="F4" s="97"/>
      <c r="G4" s="116"/>
      <c r="H4" s="203"/>
      <c r="I4" s="199"/>
      <c r="J4" s="34"/>
      <c r="O4">
        <v>3</v>
      </c>
      <c r="P4" t="s">
        <v>41</v>
      </c>
      <c r="Q4">
        <v>86.44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0"/>
        <v>3</v>
      </c>
      <c r="E5" s="10">
        <f t="shared" si="1"/>
        <v>86.44</v>
      </c>
      <c r="F5" s="105">
        <f>AVERAGE(E5:E6)</f>
        <v>87.305000000000007</v>
      </c>
      <c r="G5" s="98">
        <f>ROUND(F5/$F$5*100,1)</f>
        <v>100</v>
      </c>
      <c r="H5" s="203" t="s">
        <v>18</v>
      </c>
      <c r="I5" s="201" t="str">
        <f>IF((ISERR(G7)=TRUE),"",IF(COUNTIFS(G7:G8,"&gt;84.5")&lt;1,"N","Y"))</f>
        <v>Y</v>
      </c>
      <c r="J5" s="34"/>
      <c r="O5">
        <v>4</v>
      </c>
      <c r="P5" t="s">
        <v>42</v>
      </c>
      <c r="Q5">
        <v>88.17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0"/>
        <v>4</v>
      </c>
      <c r="E6" s="8">
        <f t="shared" si="1"/>
        <v>88.17</v>
      </c>
      <c r="F6" s="101"/>
      <c r="G6" s="99"/>
      <c r="H6" s="203"/>
      <c r="I6" s="202"/>
      <c r="J6" s="34"/>
      <c r="O6">
        <v>5</v>
      </c>
      <c r="P6" t="s">
        <v>43</v>
      </c>
      <c r="Q6">
        <v>85.08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179" t="s">
        <v>11</v>
      </c>
      <c r="C7" s="128" t="str">
        <f>Summary!$B8</f>
        <v>0.1% DMSO - PI</v>
      </c>
      <c r="D7" s="4">
        <f t="shared" si="0"/>
        <v>5</v>
      </c>
      <c r="E7" s="9">
        <f t="shared" si="1"/>
        <v>85.08</v>
      </c>
      <c r="F7" s="96">
        <f>AVERAGE(E7:E8)</f>
        <v>86.4</v>
      </c>
      <c r="G7" s="103">
        <f>ROUND(F7/$F$5*100,1)</f>
        <v>99</v>
      </c>
      <c r="H7" s="203" t="s">
        <v>19</v>
      </c>
      <c r="I7" s="199" t="str">
        <f>IF(OR(ISERR(G11)=TRUE,ISERR(G9)=TRUE),"",IF(COUNTIFS(G9:G12,"&gt;=84.5")&lt;2,"N","Y"))</f>
        <v>Y</v>
      </c>
      <c r="J7" s="34"/>
      <c r="O7">
        <v>6</v>
      </c>
      <c r="P7" t="s">
        <v>44</v>
      </c>
      <c r="Q7">
        <v>87.72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181"/>
      <c r="C8" s="129"/>
      <c r="D8" s="5">
        <f t="shared" si="0"/>
        <v>6</v>
      </c>
      <c r="E8" s="8">
        <f t="shared" si="1"/>
        <v>87.72</v>
      </c>
      <c r="F8" s="101"/>
      <c r="G8" s="99"/>
      <c r="H8" s="204"/>
      <c r="I8" s="200"/>
      <c r="J8" s="34"/>
      <c r="O8">
        <v>7</v>
      </c>
      <c r="P8" t="s">
        <v>45</v>
      </c>
      <c r="Q8">
        <v>78.790000000000006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79" t="str">
        <f>Summary!$A12</f>
        <v>Reactive Black 5</v>
      </c>
      <c r="C9" s="208">
        <f>Summary!$B12</f>
        <v>250</v>
      </c>
      <c r="D9" s="4">
        <f t="shared" si="0"/>
        <v>7</v>
      </c>
      <c r="E9" s="9">
        <f>$Q8</f>
        <v>78.790000000000006</v>
      </c>
      <c r="F9" s="97">
        <f>AVERAGE(E9:E10)</f>
        <v>78.905000000000001</v>
      </c>
      <c r="G9" s="108">
        <f>ROUND(F9/$F$5*100,1)</f>
        <v>90.4</v>
      </c>
      <c r="I9" s="34"/>
      <c r="J9" s="34"/>
      <c r="O9">
        <v>8</v>
      </c>
      <c r="P9" t="s">
        <v>46</v>
      </c>
      <c r="Q9">
        <v>79.02</v>
      </c>
      <c r="R9" s="27"/>
      <c r="S9" s="27"/>
      <c r="T9" s="27"/>
      <c r="U9" s="55"/>
      <c r="V9" s="55"/>
      <c r="W9" s="55"/>
    </row>
    <row r="10" spans="1:23" x14ac:dyDescent="0.3">
      <c r="A10" s="240"/>
      <c r="B10" s="181"/>
      <c r="C10" s="209"/>
      <c r="D10" s="6">
        <f t="shared" si="0"/>
        <v>8</v>
      </c>
      <c r="E10" s="11">
        <f t="shared" si="1"/>
        <v>79.02</v>
      </c>
      <c r="F10" s="105"/>
      <c r="G10" s="108"/>
      <c r="I10" s="34"/>
      <c r="J10" s="34"/>
      <c r="O10">
        <v>9</v>
      </c>
      <c r="P10" t="s">
        <v>47</v>
      </c>
      <c r="Q10">
        <v>75.47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Summary!$A14</f>
        <v>PPD</v>
      </c>
      <c r="C11" s="208">
        <f>Summary!$B14</f>
        <v>75</v>
      </c>
      <c r="D11" s="4">
        <f t="shared" si="0"/>
        <v>9</v>
      </c>
      <c r="E11" s="9">
        <f t="shared" si="1"/>
        <v>75.47</v>
      </c>
      <c r="F11" s="96">
        <f>AVERAGE(E11:E12)</f>
        <v>74.78</v>
      </c>
      <c r="G11" s="103">
        <f>ROUND(F11/$F$5*100,1)</f>
        <v>85.7</v>
      </c>
      <c r="I11" s="34"/>
      <c r="J11" s="34"/>
      <c r="O11">
        <v>10</v>
      </c>
      <c r="P11" t="s">
        <v>48</v>
      </c>
      <c r="Q11">
        <v>74.09</v>
      </c>
      <c r="R11" s="27"/>
      <c r="S11" s="27"/>
      <c r="T11" s="27"/>
      <c r="U11" s="55"/>
      <c r="V11" s="55"/>
      <c r="W11" s="55"/>
    </row>
    <row r="12" spans="1:23" ht="15" thickBot="1" x14ac:dyDescent="0.35">
      <c r="A12" s="241"/>
      <c r="B12" s="233"/>
      <c r="C12" s="232"/>
      <c r="D12" s="29">
        <f t="shared" si="0"/>
        <v>10</v>
      </c>
      <c r="E12" s="13">
        <f t="shared" si="1"/>
        <v>74.09</v>
      </c>
      <c r="F12" s="102"/>
      <c r="G12" s="104"/>
      <c r="I12" s="34"/>
      <c r="J12" s="34"/>
      <c r="O12">
        <v>11</v>
      </c>
      <c r="P12" t="s">
        <v>49</v>
      </c>
      <c r="Q12">
        <v>84.57</v>
      </c>
      <c r="R12" s="27"/>
      <c r="S12" s="27"/>
      <c r="T12" s="27"/>
      <c r="U12" s="55"/>
      <c r="V12" s="55"/>
      <c r="W12" s="55"/>
    </row>
    <row r="13" spans="1:23" ht="15" customHeight="1" x14ac:dyDescent="0.3">
      <c r="A13" s="239" t="s">
        <v>35</v>
      </c>
      <c r="B13" s="222" t="str">
        <f>Summary!$A$16</f>
        <v>BRTGA-021</v>
      </c>
      <c r="C13" s="221">
        <f>Summary!$B$16</f>
        <v>500</v>
      </c>
      <c r="D13" s="28">
        <f t="shared" si="0"/>
        <v>11</v>
      </c>
      <c r="E13" s="12">
        <f>$Q12</f>
        <v>84.57</v>
      </c>
      <c r="F13" s="213">
        <f>AVERAGE(E13:E14)</f>
        <v>84.169999999999987</v>
      </c>
      <c r="G13" s="215">
        <f>ROUND(F13/$F$5*100,1)</f>
        <v>96.4</v>
      </c>
      <c r="I13" s="34"/>
      <c r="J13" s="34"/>
      <c r="O13">
        <v>12</v>
      </c>
      <c r="P13" t="s">
        <v>50</v>
      </c>
      <c r="Q13">
        <v>83.77</v>
      </c>
      <c r="R13" s="27"/>
      <c r="S13" s="27"/>
      <c r="T13" s="27"/>
      <c r="U13" s="55"/>
      <c r="V13" s="55"/>
      <c r="W13" s="55"/>
    </row>
    <row r="14" spans="1:23" ht="15" customHeight="1" x14ac:dyDescent="0.3">
      <c r="A14" s="240"/>
      <c r="B14" s="212"/>
      <c r="C14" s="209"/>
      <c r="D14" s="5">
        <f t="shared" si="0"/>
        <v>12</v>
      </c>
      <c r="E14" s="63">
        <f t="shared" si="1"/>
        <v>83.77</v>
      </c>
      <c r="F14" s="214"/>
      <c r="G14" s="216"/>
      <c r="I14" s="34"/>
      <c r="J14" s="34"/>
      <c r="O14">
        <v>13</v>
      </c>
      <c r="P14" t="s">
        <v>51</v>
      </c>
      <c r="Q14">
        <v>83.29</v>
      </c>
      <c r="R14" s="27"/>
      <c r="S14" s="27"/>
      <c r="T14" s="27"/>
      <c r="U14" s="55"/>
      <c r="V14" s="55"/>
      <c r="W14" s="55"/>
    </row>
    <row r="15" spans="1:23" ht="15" customHeight="1" x14ac:dyDescent="0.3">
      <c r="A15" s="240"/>
      <c r="B15" s="206"/>
      <c r="C15" s="208"/>
      <c r="D15" s="19"/>
      <c r="E15" s="10"/>
      <c r="F15" s="96"/>
      <c r="G15" s="103"/>
      <c r="I15" s="34"/>
      <c r="J15" s="34"/>
      <c r="O15">
        <v>14</v>
      </c>
      <c r="P15" t="s">
        <v>52</v>
      </c>
      <c r="Q15">
        <v>84.57</v>
      </c>
      <c r="R15" s="27"/>
      <c r="S15" s="27"/>
      <c r="T15" s="27"/>
      <c r="U15" s="55"/>
      <c r="V15" s="55"/>
      <c r="W15" s="55"/>
    </row>
    <row r="16" spans="1:23" x14ac:dyDescent="0.3">
      <c r="A16" s="240"/>
      <c r="B16" s="207"/>
      <c r="C16" s="209"/>
      <c r="D16" s="6"/>
      <c r="E16" s="8"/>
      <c r="F16" s="101"/>
      <c r="G16" s="210"/>
      <c r="I16" s="34"/>
      <c r="J16" s="34"/>
      <c r="O16">
        <v>15</v>
      </c>
      <c r="P16" t="s">
        <v>53</v>
      </c>
      <c r="Q16">
        <v>87.23</v>
      </c>
      <c r="R16" s="27"/>
      <c r="S16" s="27"/>
      <c r="T16" s="27"/>
      <c r="U16" s="55"/>
      <c r="V16" s="55"/>
      <c r="W16" s="55"/>
    </row>
    <row r="17" spans="1:23" ht="15" customHeight="1" x14ac:dyDescent="0.3">
      <c r="A17" s="240"/>
      <c r="B17" s="211"/>
      <c r="C17" s="208"/>
      <c r="D17" s="4"/>
      <c r="E17" s="10"/>
      <c r="F17" s="96"/>
      <c r="G17" s="103"/>
      <c r="I17" s="34"/>
      <c r="J17" s="34"/>
      <c r="O17">
        <v>16</v>
      </c>
      <c r="P17" t="s">
        <v>54</v>
      </c>
      <c r="Q17">
        <v>87.72</v>
      </c>
      <c r="R17" s="27"/>
      <c r="S17" s="27"/>
      <c r="T17" s="27"/>
      <c r="U17" s="55"/>
      <c r="V17" s="55"/>
      <c r="W17" s="55"/>
    </row>
    <row r="18" spans="1:23" ht="15" thickBot="1" x14ac:dyDescent="0.35">
      <c r="A18" s="241"/>
      <c r="B18" s="234"/>
      <c r="C18" s="232"/>
      <c r="D18" s="29"/>
      <c r="E18" s="13"/>
      <c r="F18" s="102"/>
      <c r="G18" s="104"/>
      <c r="O18" s="55"/>
      <c r="P18" s="55"/>
      <c r="Q18" s="74"/>
      <c r="R18" s="27"/>
      <c r="S18" s="27"/>
      <c r="T18" s="27"/>
      <c r="U18" s="55"/>
      <c r="V18" s="55"/>
      <c r="W18" s="55"/>
    </row>
    <row r="19" spans="1:23" ht="15" customHeight="1" x14ac:dyDescent="0.3">
      <c r="O19" s="55"/>
      <c r="P19" s="55"/>
      <c r="Q19" s="74"/>
      <c r="R19" s="27"/>
      <c r="S19" s="27"/>
      <c r="T19" s="27"/>
      <c r="U19" s="55"/>
      <c r="V19" s="55"/>
      <c r="W19" s="55"/>
    </row>
    <row r="20" spans="1:23" x14ac:dyDescent="0.3">
      <c r="O20" s="55"/>
      <c r="P20" s="55"/>
      <c r="Q20" s="74"/>
      <c r="R20" s="27"/>
      <c r="S20" s="27"/>
      <c r="T20" s="27"/>
      <c r="U20" s="55"/>
      <c r="V20" s="55"/>
      <c r="W20" s="55"/>
    </row>
    <row r="21" spans="1:23" x14ac:dyDescent="0.3">
      <c r="O21" s="55"/>
      <c r="P21" s="55"/>
      <c r="Q21" s="74"/>
      <c r="R21" s="27"/>
      <c r="S21" s="27"/>
      <c r="T21" s="27"/>
      <c r="U21" s="55"/>
      <c r="V21" s="55"/>
      <c r="W21" s="55"/>
    </row>
    <row r="22" spans="1:23" x14ac:dyDescent="0.3">
      <c r="O22" s="55"/>
      <c r="P22" s="55"/>
      <c r="Q22" s="74"/>
      <c r="R22" s="27"/>
      <c r="S22" s="27"/>
      <c r="T22" s="27"/>
      <c r="U22" s="55"/>
      <c r="V22" s="55"/>
      <c r="W22" s="55"/>
    </row>
    <row r="23" spans="1:23" ht="15" customHeight="1" x14ac:dyDescent="0.3">
      <c r="O23" s="55"/>
      <c r="P23" s="55"/>
      <c r="Q23" s="74"/>
      <c r="R23" s="27"/>
      <c r="S23" s="27"/>
      <c r="T23" s="27"/>
      <c r="U23" s="55"/>
      <c r="V23" s="55"/>
      <c r="W23" s="55"/>
    </row>
    <row r="24" spans="1:23" x14ac:dyDescent="0.3">
      <c r="O24" s="55"/>
      <c r="P24" s="55"/>
      <c r="Q24" s="74"/>
      <c r="R24" s="27"/>
      <c r="S24" s="27"/>
      <c r="T24" s="27"/>
      <c r="U24" s="55"/>
      <c r="V24" s="55"/>
      <c r="W24" s="55"/>
    </row>
    <row r="25" spans="1:23" x14ac:dyDescent="0.3">
      <c r="O25" s="55"/>
      <c r="P25" s="55"/>
      <c r="Q25" s="74"/>
      <c r="R25" s="27"/>
      <c r="S25" s="27"/>
      <c r="T25" s="27"/>
      <c r="U25" s="55"/>
      <c r="V25" s="55"/>
      <c r="W25" s="55"/>
    </row>
    <row r="26" spans="1:23" x14ac:dyDescent="0.3">
      <c r="O26" s="55"/>
      <c r="P26" s="55"/>
      <c r="Q26" s="74"/>
      <c r="R26" s="27"/>
      <c r="S26" s="27"/>
      <c r="T26" s="27"/>
      <c r="U26" s="55"/>
      <c r="V26" s="55"/>
      <c r="W26" s="55"/>
    </row>
    <row r="27" spans="1:23" ht="15" customHeight="1" x14ac:dyDescent="0.3">
      <c r="O27" s="55"/>
      <c r="P27" s="55"/>
      <c r="Q27" s="74"/>
      <c r="R27" s="27"/>
      <c r="S27" s="27"/>
      <c r="T27" s="27"/>
      <c r="U27" s="55"/>
      <c r="V27" s="55"/>
      <c r="W27" s="55"/>
    </row>
    <row r="28" spans="1:23" ht="15" customHeight="1" x14ac:dyDescent="0.3">
      <c r="O28" s="55"/>
      <c r="P28" s="55"/>
      <c r="Q28" s="74"/>
      <c r="R28" s="27"/>
      <c r="S28" s="27"/>
      <c r="T28" s="27"/>
      <c r="U28" s="55"/>
      <c r="V28" s="55"/>
      <c r="W28" s="55"/>
    </row>
    <row r="29" spans="1:23" ht="15" customHeight="1" x14ac:dyDescent="0.3">
      <c r="O29" s="55"/>
      <c r="P29" s="55"/>
      <c r="Q29" s="74"/>
      <c r="R29" s="27"/>
      <c r="S29" s="27"/>
      <c r="T29" s="27"/>
      <c r="U29" s="55"/>
      <c r="V29" s="55"/>
      <c r="W29" s="55"/>
    </row>
    <row r="30" spans="1:23" x14ac:dyDescent="0.3">
      <c r="O30" s="55"/>
      <c r="P30" s="55"/>
      <c r="Q30" s="74"/>
      <c r="R30" s="75"/>
      <c r="S30" s="27"/>
      <c r="T30" s="27"/>
      <c r="U30" s="55"/>
      <c r="V30" s="55"/>
      <c r="W30" s="55"/>
    </row>
    <row r="31" spans="1:23" ht="15" customHeight="1" x14ac:dyDescent="0.3">
      <c r="O31" s="55"/>
      <c r="P31" s="55"/>
      <c r="Q31" s="74"/>
      <c r="R31" s="75"/>
      <c r="S31" s="27"/>
      <c r="T31" s="27"/>
      <c r="U31" s="55"/>
      <c r="V31" s="55"/>
      <c r="W31" s="55"/>
    </row>
    <row r="32" spans="1:23" x14ac:dyDescent="0.3">
      <c r="O32" s="55"/>
      <c r="P32" s="55"/>
      <c r="Q32" s="74"/>
      <c r="R32" s="75"/>
      <c r="S32" s="27"/>
      <c r="T32" s="27"/>
      <c r="U32" s="55"/>
      <c r="V32" s="55"/>
      <c r="W32" s="55"/>
    </row>
    <row r="33" spans="15:23" ht="15" customHeight="1" x14ac:dyDescent="0.3">
      <c r="O33" s="55"/>
      <c r="P33" s="55"/>
      <c r="Q33" s="74"/>
      <c r="R33" s="75"/>
      <c r="S33" s="27"/>
      <c r="T33" s="27"/>
      <c r="U33" s="55"/>
      <c r="V33" s="55"/>
      <c r="W33" s="55"/>
    </row>
    <row r="34" spans="15:23" ht="15" customHeight="1" x14ac:dyDescent="0.3">
      <c r="O34" s="55"/>
      <c r="P34" s="55"/>
      <c r="Q34" s="74"/>
      <c r="R34" s="75"/>
      <c r="S34" s="27"/>
      <c r="T34" s="27"/>
      <c r="U34" s="55"/>
      <c r="V34" s="55"/>
      <c r="W34" s="55"/>
    </row>
    <row r="35" spans="15:23" x14ac:dyDescent="0.3">
      <c r="O35" s="55"/>
      <c r="P35" s="55"/>
      <c r="Q35" s="74"/>
      <c r="R35" s="75"/>
      <c r="S35" s="27"/>
      <c r="T35" s="27"/>
      <c r="U35" s="55"/>
      <c r="V35" s="55"/>
      <c r="W35" s="55"/>
    </row>
    <row r="36" spans="15:23" x14ac:dyDescent="0.3">
      <c r="O36" s="55"/>
      <c r="P36" s="55"/>
      <c r="Q36" s="74"/>
      <c r="R36" s="75"/>
      <c r="S36" s="27"/>
      <c r="T36" s="27"/>
      <c r="U36" s="55"/>
      <c r="V36" s="55"/>
      <c r="W36" s="55"/>
    </row>
    <row r="37" spans="15:23" x14ac:dyDescent="0.3">
      <c r="O37" s="55"/>
      <c r="P37" s="55"/>
      <c r="Q37" s="74"/>
      <c r="R37" s="75"/>
      <c r="S37" s="27"/>
      <c r="T37" s="27"/>
      <c r="U37" s="55"/>
      <c r="V37" s="55"/>
      <c r="W37" s="55"/>
    </row>
    <row r="38" spans="15:23" x14ac:dyDescent="0.3">
      <c r="O38" s="55"/>
      <c r="P38" s="55"/>
      <c r="Q38" s="74"/>
      <c r="R38" s="75"/>
      <c r="S38" s="27"/>
      <c r="T38" s="27"/>
      <c r="U38" s="55"/>
      <c r="V38" s="55"/>
      <c r="W38" s="55"/>
    </row>
    <row r="39" spans="15:23" x14ac:dyDescent="0.3">
      <c r="O39" s="55"/>
      <c r="P39" s="55"/>
      <c r="Q39" s="74"/>
      <c r="R39" s="75"/>
      <c r="S39" s="27"/>
      <c r="T39" s="27"/>
      <c r="U39" s="55"/>
      <c r="V39" s="55"/>
      <c r="W39" s="55"/>
    </row>
    <row r="40" spans="15:23" x14ac:dyDescent="0.3">
      <c r="O40" s="55"/>
      <c r="P40" s="55"/>
      <c r="Q40" s="74"/>
      <c r="R40" s="27"/>
      <c r="S40" s="27"/>
      <c r="T40" s="27"/>
      <c r="U40" s="55"/>
      <c r="V40" s="55"/>
      <c r="W40" s="55"/>
    </row>
    <row r="41" spans="15:23" ht="15" customHeight="1" x14ac:dyDescent="0.3">
      <c r="O41" s="55"/>
      <c r="P41" s="55"/>
      <c r="Q41" s="74"/>
      <c r="R41" s="27"/>
      <c r="S41" s="27"/>
      <c r="T41" s="27"/>
      <c r="U41" s="55"/>
      <c r="V41" s="55"/>
      <c r="W41" s="55"/>
    </row>
    <row r="42" spans="15:23" ht="15" customHeight="1" x14ac:dyDescent="0.3">
      <c r="O42" s="55"/>
      <c r="P42" s="55"/>
      <c r="Q42" s="74"/>
      <c r="R42" s="27"/>
      <c r="S42" s="27"/>
      <c r="T42" s="27"/>
      <c r="U42" s="55"/>
      <c r="V42" s="55"/>
      <c r="W42" s="55"/>
    </row>
    <row r="43" spans="15:23" x14ac:dyDescent="0.3">
      <c r="O43" s="55"/>
      <c r="P43" s="55"/>
      <c r="Q43" s="74"/>
      <c r="R43" s="27"/>
      <c r="S43" s="27"/>
      <c r="T43" s="27"/>
      <c r="U43" s="55"/>
      <c r="V43" s="55"/>
      <c r="W43" s="55"/>
    </row>
    <row r="44" spans="15:23" x14ac:dyDescent="0.3">
      <c r="O44" s="55"/>
      <c r="P44" s="55"/>
      <c r="Q44" s="74"/>
      <c r="R44" s="27"/>
      <c r="S44" s="27"/>
      <c r="T44" s="27"/>
      <c r="U44" s="55"/>
      <c r="V44" s="55"/>
      <c r="W44" s="55"/>
    </row>
    <row r="45" spans="15:23" x14ac:dyDescent="0.3">
      <c r="O45" s="55"/>
      <c r="P45" s="55"/>
      <c r="Q45" s="74"/>
      <c r="R45" s="27"/>
      <c r="S45" s="27"/>
      <c r="T45" s="27"/>
      <c r="U45" s="55"/>
      <c r="V45" s="55"/>
      <c r="W45" s="55"/>
    </row>
    <row r="46" spans="15:23" x14ac:dyDescent="0.3">
      <c r="O46" s="55"/>
      <c r="P46" s="55"/>
      <c r="Q46" s="74"/>
      <c r="R46" s="27"/>
      <c r="S46" s="27"/>
      <c r="T46" s="27"/>
      <c r="U46" s="55"/>
      <c r="V46" s="55"/>
      <c r="W46" s="55"/>
    </row>
    <row r="47" spans="15:23" x14ac:dyDescent="0.3">
      <c r="O47" s="55"/>
      <c r="P47" s="55"/>
      <c r="Q47" s="74"/>
      <c r="R47" s="27"/>
      <c r="S47" s="27"/>
      <c r="T47" s="27"/>
      <c r="U47" s="55"/>
      <c r="V47" s="55"/>
      <c r="W47" s="55"/>
    </row>
    <row r="48" spans="15:23" x14ac:dyDescent="0.3">
      <c r="O48" s="55"/>
      <c r="P48" s="55"/>
      <c r="Q48" s="74"/>
      <c r="R48" s="27"/>
      <c r="S48" s="27"/>
      <c r="T48" s="27"/>
      <c r="U48" s="55"/>
      <c r="V48" s="55"/>
      <c r="W48" s="55"/>
    </row>
    <row r="49" spans="15:23" x14ac:dyDescent="0.3">
      <c r="O49" s="55"/>
      <c r="P49" s="55"/>
      <c r="Q49" s="74"/>
      <c r="R49" s="27"/>
      <c r="S49" s="27"/>
      <c r="T49" s="27"/>
      <c r="U49" s="55"/>
      <c r="V49" s="55"/>
      <c r="W49" s="55"/>
    </row>
    <row r="50" spans="15:23" x14ac:dyDescent="0.3">
      <c r="O50" s="55"/>
      <c r="P50" s="55"/>
      <c r="Q50" s="74"/>
      <c r="R50" s="27"/>
      <c r="S50" s="27"/>
      <c r="T50" s="27"/>
      <c r="U50" s="55"/>
      <c r="V50" s="55"/>
      <c r="W50" s="55"/>
    </row>
    <row r="51" spans="15:23" x14ac:dyDescent="0.3">
      <c r="O51" s="55"/>
      <c r="P51" s="55"/>
      <c r="Q51" s="74"/>
      <c r="R51" s="27"/>
      <c r="S51" s="27"/>
      <c r="T51" s="27"/>
      <c r="U51" s="55"/>
      <c r="V51" s="55"/>
      <c r="W51" s="55"/>
    </row>
    <row r="52" spans="15:23" x14ac:dyDescent="0.3">
      <c r="O52" s="55"/>
      <c r="P52" s="55"/>
      <c r="Q52" s="74"/>
      <c r="R52" s="27"/>
      <c r="S52" s="27"/>
      <c r="T52" s="27"/>
      <c r="U52" s="55"/>
      <c r="V52" s="55"/>
      <c r="W52" s="55"/>
    </row>
    <row r="53" spans="15:23" x14ac:dyDescent="0.3">
      <c r="O53" s="55"/>
      <c r="P53" s="55"/>
      <c r="Q53" s="74"/>
      <c r="R53" s="27"/>
      <c r="S53" s="27"/>
      <c r="T53" s="27"/>
      <c r="U53" s="55"/>
      <c r="V53" s="55"/>
      <c r="W53" s="55"/>
    </row>
    <row r="54" spans="15:23" x14ac:dyDescent="0.3">
      <c r="O54" s="55"/>
      <c r="P54" s="55"/>
      <c r="Q54" s="74"/>
      <c r="R54" s="27"/>
      <c r="S54" s="27"/>
      <c r="T54" s="27"/>
      <c r="U54" s="55"/>
      <c r="V54" s="55"/>
      <c r="W54" s="55"/>
    </row>
    <row r="55" spans="15:23" ht="15" customHeight="1" x14ac:dyDescent="0.3">
      <c r="O55" s="55"/>
      <c r="P55" s="55"/>
      <c r="Q55" s="74"/>
      <c r="R55" s="27"/>
      <c r="S55" s="27"/>
      <c r="T55" s="27"/>
      <c r="U55" s="55"/>
      <c r="V55" s="55"/>
      <c r="W55" s="55"/>
    </row>
    <row r="56" spans="15:23" ht="15" customHeight="1" x14ac:dyDescent="0.3">
      <c r="O56" s="55"/>
      <c r="P56" s="55"/>
      <c r="Q56" s="74"/>
      <c r="R56" s="27"/>
      <c r="S56" s="27"/>
      <c r="T56" s="27"/>
      <c r="U56" s="55"/>
      <c r="V56" s="55"/>
      <c r="W56" s="55"/>
    </row>
    <row r="57" spans="15:23" x14ac:dyDescent="0.3">
      <c r="O57" s="55"/>
      <c r="P57" s="55"/>
      <c r="Q57" s="74"/>
      <c r="R57" s="27"/>
      <c r="S57" s="27"/>
      <c r="T57" s="27"/>
      <c r="U57" s="55"/>
      <c r="V57" s="55"/>
      <c r="W57" s="55"/>
    </row>
    <row r="58" spans="15:23" x14ac:dyDescent="0.3">
      <c r="O58" s="55"/>
      <c r="P58" s="55"/>
      <c r="Q58" s="74"/>
      <c r="R58" s="27"/>
      <c r="S58" s="27"/>
      <c r="T58" s="27"/>
      <c r="U58" s="55"/>
      <c r="V58" s="55"/>
      <c r="W58" s="55"/>
    </row>
    <row r="59" spans="15:23" x14ac:dyDescent="0.3">
      <c r="O59" s="55"/>
      <c r="P59" s="55"/>
      <c r="Q59" s="74"/>
      <c r="R59" s="27"/>
      <c r="S59" s="27"/>
      <c r="T59" s="27"/>
      <c r="U59" s="55"/>
      <c r="V59" s="55"/>
      <c r="W59" s="55"/>
    </row>
    <row r="60" spans="15:23" x14ac:dyDescent="0.3">
      <c r="R60" s="27"/>
      <c r="S60" s="27"/>
      <c r="T60" s="27"/>
      <c r="U60" s="27"/>
    </row>
    <row r="61" spans="15:23" x14ac:dyDescent="0.3">
      <c r="R61" s="27"/>
      <c r="S61" s="27"/>
      <c r="T61" s="27"/>
      <c r="U61" s="27"/>
    </row>
    <row r="62" spans="15:23" x14ac:dyDescent="0.3">
      <c r="R62" s="27"/>
      <c r="S62" s="27"/>
      <c r="T62"/>
    </row>
    <row r="63" spans="15:23" x14ac:dyDescent="0.3">
      <c r="R63" s="27"/>
      <c r="S63" s="27"/>
      <c r="T63"/>
    </row>
    <row r="64" spans="15:23" x14ac:dyDescent="0.3">
      <c r="R64" s="27"/>
      <c r="S64" s="27"/>
      <c r="T64"/>
    </row>
    <row r="65" spans="18:20" x14ac:dyDescent="0.3">
      <c r="R65" s="27"/>
      <c r="S65" s="27"/>
      <c r="T65"/>
    </row>
    <row r="66" spans="18:20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ht="15" customHeight="1" x14ac:dyDescent="0.3">
      <c r="R69" s="27"/>
      <c r="S69" s="27"/>
      <c r="T69"/>
    </row>
    <row r="70" spans="18:20" ht="15" customHeight="1" x14ac:dyDescent="0.3">
      <c r="R70" s="27"/>
      <c r="S70" s="27"/>
      <c r="T70"/>
    </row>
    <row r="71" spans="18:20" x14ac:dyDescent="0.3">
      <c r="R71" s="27"/>
      <c r="S71" s="27"/>
      <c r="T71"/>
    </row>
    <row r="72" spans="18:20" x14ac:dyDescent="0.3">
      <c r="R72" s="27"/>
      <c r="S72" s="27"/>
      <c r="T72"/>
    </row>
    <row r="73" spans="18:20" x14ac:dyDescent="0.3">
      <c r="R73" s="27"/>
      <c r="S73" s="27"/>
      <c r="T73"/>
    </row>
    <row r="74" spans="18:20" x14ac:dyDescent="0.3">
      <c r="R74" s="27"/>
      <c r="S74" s="27"/>
      <c r="T74"/>
    </row>
    <row r="75" spans="18:20" x14ac:dyDescent="0.3">
      <c r="R75" s="27"/>
      <c r="S75" s="27"/>
      <c r="T75"/>
    </row>
    <row r="83" ht="15" customHeight="1" x14ac:dyDescent="0.3"/>
    <row r="84" ht="15" customHeight="1" x14ac:dyDescent="0.3"/>
    <row r="97" ht="15" customHeight="1" x14ac:dyDescent="0.3"/>
    <row r="98" ht="15" customHeight="1" x14ac:dyDescent="0.3"/>
    <row r="111" ht="15" customHeight="1" x14ac:dyDescent="0.3"/>
    <row r="112" ht="15" customHeight="1" x14ac:dyDescent="0.3"/>
    <row r="125" ht="15" customHeight="1" x14ac:dyDescent="0.3"/>
    <row r="126" ht="15" customHeight="1" x14ac:dyDescent="0.3"/>
    <row r="139" ht="15" customHeight="1" x14ac:dyDescent="0.3"/>
    <row r="140" ht="15" customHeight="1" x14ac:dyDescent="0.3"/>
    <row r="153" ht="15" customHeight="1" x14ac:dyDescent="0.3"/>
    <row r="154" ht="15" customHeight="1" x14ac:dyDescent="0.3"/>
    <row r="167" ht="15" customHeight="1" x14ac:dyDescent="0.3"/>
    <row r="168" ht="15" customHeight="1" x14ac:dyDescent="0.3"/>
    <row r="181" ht="15" customHeight="1" x14ac:dyDescent="0.3"/>
    <row r="182" ht="15" customHeight="1" x14ac:dyDescent="0.3"/>
  </sheetData>
  <mergeCells count="40">
    <mergeCell ref="G11:G12"/>
    <mergeCell ref="A13:A18"/>
    <mergeCell ref="B13:B14"/>
    <mergeCell ref="C13:C14"/>
    <mergeCell ref="F13:F14"/>
    <mergeCell ref="G13:G14"/>
    <mergeCell ref="B15:B16"/>
    <mergeCell ref="C15:C16"/>
    <mergeCell ref="F15:F16"/>
    <mergeCell ref="G15:G16"/>
    <mergeCell ref="B17:B18"/>
    <mergeCell ref="C17:C18"/>
    <mergeCell ref="F17:F18"/>
    <mergeCell ref="G17:G18"/>
    <mergeCell ref="H7:H8"/>
    <mergeCell ref="I7:I8"/>
    <mergeCell ref="B9:B10"/>
    <mergeCell ref="C9:C10"/>
    <mergeCell ref="F9:F10"/>
    <mergeCell ref="G9:G10"/>
    <mergeCell ref="G7:G8"/>
    <mergeCell ref="H3:H4"/>
    <mergeCell ref="I3:I4"/>
    <mergeCell ref="C5:C6"/>
    <mergeCell ref="F5:F6"/>
    <mergeCell ref="G5:G6"/>
    <mergeCell ref="H5:H6"/>
    <mergeCell ref="I5:I6"/>
    <mergeCell ref="G3:G4"/>
    <mergeCell ref="A2:B2"/>
    <mergeCell ref="A3:A12"/>
    <mergeCell ref="B3:B6"/>
    <mergeCell ref="C3:C4"/>
    <mergeCell ref="F3:F4"/>
    <mergeCell ref="C7:C8"/>
    <mergeCell ref="F7:F8"/>
    <mergeCell ref="B11:B12"/>
    <mergeCell ref="B7:B8"/>
    <mergeCell ref="C11:C12"/>
    <mergeCell ref="F11:F12"/>
  </mergeCells>
  <conditionalFormatting sqref="G13:G18">
    <cfRule type="expression" dxfId="35" priority="1" stopIfTrue="1">
      <formula>IF($C13=500,G13&gt;84.5)</formula>
    </cfRule>
  </conditionalFormatting>
  <conditionalFormatting sqref="I3:I8">
    <cfRule type="expression" dxfId="34" priority="4">
      <formula>($I3="N")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6D8ADFA-A1C5-4361-9B44-571A8C7DCDC1}">
            <xm:f>'Run 7 (% Cells)'!$E3&lt;30</xm:f>
            <x14:dxf>
              <fill>
                <patternFill>
                  <bgColor rgb="FFFFFFCC"/>
                </patternFill>
              </fill>
            </x14:dxf>
          </x14:cfRule>
          <xm:sqref>D3:D18</xm:sqref>
        </x14:conditionalFormatting>
        <x14:conditionalFormatting xmlns:xm="http://schemas.microsoft.com/office/excel/2006/main">
          <x14:cfRule type="expression" priority="2" id="{B0D2FD2A-8231-4576-A2F5-0F29E5D192B0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DEB87D5B-9B64-4F9C-95AD-6BEB98BF18A1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G5:G8</xm:sqref>
        </x14:conditionalFormatting>
        <x14:conditionalFormatting xmlns:xm="http://schemas.microsoft.com/office/excel/2006/main">
          <x14:cfRule type="expression" priority="10" id="{BB48C16C-856A-4A6F-829B-9429C00D183B}">
            <xm:f>IF(Summary!$C12=100,G9&lt;95.5)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1" id="{6EEB5418-12FC-489B-B042-54D2E42D9653}">
            <xm:f>IF(Summary!$C12=90,OR(G9&gt;95.4,G9&lt;84.49))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G9:G14</xm:sqref>
        </x14:conditionalFormatting>
        <x14:conditionalFormatting xmlns:xm="http://schemas.microsoft.com/office/excel/2006/main">
          <x14:cfRule type="expression" priority="1245" id="{A6284AF7-3121-4087-85BB-E8B67E3753FB}">
            <xm:f>IF(Summary!#REF!=100,G15&lt;95.5)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46" id="{1CBC8B3A-4CC9-45EB-AA3D-708AF1EC94F0}">
            <xm:f>IF(Summary!#REF!=90,OR(G15&gt;95.4,G15&lt;84.49))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G15:G18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8026-A4E1-4051-AD79-4EBA9F4123E4}">
  <sheetPr>
    <tabColor rgb="FF9AA1E2"/>
    <pageSetUpPr fitToPage="1"/>
  </sheetPr>
  <dimension ref="A1:M29"/>
  <sheetViews>
    <sheetView topLeftCell="A4" zoomScaleNormal="100" workbookViewId="0">
      <selection activeCell="B15" sqref="B15:E18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0" max="10" width="5.6640625" bestFit="1" customWidth="1"/>
    <col min="11" max="11" width="6.6640625" bestFit="1" customWidth="1"/>
    <col min="12" max="12" width="5.44140625" bestFit="1" customWidth="1"/>
  </cols>
  <sheetData>
    <row r="1" spans="1:13" ht="28.2" thickBot="1" x14ac:dyDescent="0.35">
      <c r="J1" s="54" t="s">
        <v>36</v>
      </c>
      <c r="K1" s="54" t="s">
        <v>37</v>
      </c>
      <c r="L1" s="54" t="s">
        <v>38</v>
      </c>
    </row>
    <row r="2" spans="1:13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39</v>
      </c>
      <c r="L2" s="55">
        <v>66.34</v>
      </c>
    </row>
    <row r="3" spans="1:1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 t="shared" ref="E3:E18" si="0">$L2</f>
        <v>66.34</v>
      </c>
      <c r="J3" s="55">
        <v>2</v>
      </c>
      <c r="K3" s="55" t="s">
        <v>40</v>
      </c>
      <c r="L3" s="55">
        <v>67.849999999999994</v>
      </c>
    </row>
    <row r="4" spans="1:13" x14ac:dyDescent="0.3">
      <c r="A4" s="240"/>
      <c r="B4" s="180"/>
      <c r="C4" s="153"/>
      <c r="D4" s="30">
        <f t="shared" ref="D4:D18" si="1">D3+1</f>
        <v>2</v>
      </c>
      <c r="E4" s="21">
        <f t="shared" si="0"/>
        <v>67.849999999999994</v>
      </c>
      <c r="J4" s="55">
        <v>3</v>
      </c>
      <c r="K4" s="55" t="s">
        <v>41</v>
      </c>
      <c r="L4" s="55">
        <v>70.260000000000005</v>
      </c>
      <c r="M4" s="27"/>
    </row>
    <row r="5" spans="1:13" ht="15" customHeight="1" x14ac:dyDescent="0.3">
      <c r="A5" s="240"/>
      <c r="B5" s="180"/>
      <c r="C5" s="152" t="s">
        <v>0</v>
      </c>
      <c r="D5" s="30">
        <f t="shared" si="1"/>
        <v>3</v>
      </c>
      <c r="E5" s="21">
        <f t="shared" si="0"/>
        <v>70.260000000000005</v>
      </c>
      <c r="J5" s="55">
        <v>4</v>
      </c>
      <c r="K5" s="55" t="s">
        <v>42</v>
      </c>
      <c r="L5" s="55">
        <v>70.27</v>
      </c>
      <c r="M5" s="27"/>
    </row>
    <row r="6" spans="1:13" x14ac:dyDescent="0.3">
      <c r="A6" s="240"/>
      <c r="B6" s="181"/>
      <c r="C6" s="129"/>
      <c r="D6" s="5">
        <f t="shared" si="1"/>
        <v>4</v>
      </c>
      <c r="E6" s="22">
        <f t="shared" si="0"/>
        <v>70.27</v>
      </c>
      <c r="J6" s="55">
        <v>5</v>
      </c>
      <c r="K6" s="55" t="s">
        <v>43</v>
      </c>
      <c r="L6" s="55">
        <v>66.650000000000006</v>
      </c>
      <c r="M6" s="27"/>
    </row>
    <row r="7" spans="1:13" ht="15" customHeight="1" x14ac:dyDescent="0.3">
      <c r="A7" s="240"/>
      <c r="B7" s="179" t="s">
        <v>11</v>
      </c>
      <c r="C7" s="128" t="str">
        <f>Summary!$B$8</f>
        <v>0.1% DMSO - PI</v>
      </c>
      <c r="D7" s="4">
        <f t="shared" si="1"/>
        <v>5</v>
      </c>
      <c r="E7" s="23">
        <f t="shared" si="0"/>
        <v>66.650000000000006</v>
      </c>
      <c r="J7" s="55">
        <v>6</v>
      </c>
      <c r="K7" s="55" t="s">
        <v>44</v>
      </c>
      <c r="L7" s="55">
        <v>69.739999999999995</v>
      </c>
      <c r="M7" s="27"/>
    </row>
    <row r="8" spans="1:13" x14ac:dyDescent="0.3">
      <c r="A8" s="240"/>
      <c r="B8" s="181"/>
      <c r="C8" s="178"/>
      <c r="D8" s="6">
        <f t="shared" si="1"/>
        <v>6</v>
      </c>
      <c r="E8" s="25">
        <f t="shared" si="0"/>
        <v>69.739999999999995</v>
      </c>
      <c r="J8" s="55">
        <v>7</v>
      </c>
      <c r="K8" s="55" t="s">
        <v>45</v>
      </c>
      <c r="L8" s="55">
        <v>61.12</v>
      </c>
      <c r="M8" s="27"/>
    </row>
    <row r="9" spans="1:13" ht="15" customHeight="1" x14ac:dyDescent="0.3">
      <c r="A9" s="240"/>
      <c r="B9" s="248" t="str">
        <f>Summary!$A$12</f>
        <v>Reactive Black 5</v>
      </c>
      <c r="C9" s="208">
        <f>Summary!$B$12</f>
        <v>250</v>
      </c>
      <c r="D9" s="4">
        <f t="shared" si="1"/>
        <v>7</v>
      </c>
      <c r="E9" s="23">
        <f t="shared" si="0"/>
        <v>61.12</v>
      </c>
      <c r="J9" s="55">
        <v>8</v>
      </c>
      <c r="K9" s="55" t="s">
        <v>46</v>
      </c>
      <c r="L9" s="55">
        <v>61.64</v>
      </c>
      <c r="M9" s="27"/>
    </row>
    <row r="10" spans="1:13" x14ac:dyDescent="0.3">
      <c r="A10" s="240"/>
      <c r="B10" s="249"/>
      <c r="C10" s="209"/>
      <c r="D10" s="5">
        <f t="shared" si="1"/>
        <v>8</v>
      </c>
      <c r="E10" s="22">
        <f t="shared" si="0"/>
        <v>61.64</v>
      </c>
      <c r="J10" s="55">
        <v>9</v>
      </c>
      <c r="K10" s="55" t="s">
        <v>47</v>
      </c>
      <c r="L10" s="55">
        <v>42.55</v>
      </c>
      <c r="M10" s="27"/>
    </row>
    <row r="11" spans="1:13" x14ac:dyDescent="0.3">
      <c r="A11" s="240"/>
      <c r="B11" s="248" t="str">
        <f>Summary!$A$14</f>
        <v>PPD</v>
      </c>
      <c r="C11" s="208">
        <f>Summary!$B$14</f>
        <v>75</v>
      </c>
      <c r="D11" s="4">
        <f t="shared" si="1"/>
        <v>9</v>
      </c>
      <c r="E11" s="23">
        <f t="shared" si="0"/>
        <v>42.55</v>
      </c>
      <c r="J11" s="55">
        <v>10</v>
      </c>
      <c r="K11" s="55" t="s">
        <v>48</v>
      </c>
      <c r="L11" s="55">
        <v>40.49</v>
      </c>
      <c r="M11" s="27"/>
    </row>
    <row r="12" spans="1:13" ht="15" thickBot="1" x14ac:dyDescent="0.35">
      <c r="A12" s="241"/>
      <c r="B12" s="251"/>
      <c r="C12" s="232"/>
      <c r="D12" s="29">
        <f t="shared" si="1"/>
        <v>10</v>
      </c>
      <c r="E12" s="26">
        <f t="shared" si="0"/>
        <v>40.49</v>
      </c>
      <c r="J12" s="55">
        <v>11</v>
      </c>
      <c r="K12" s="55" t="s">
        <v>49</v>
      </c>
      <c r="L12" s="55">
        <v>66.760000000000005</v>
      </c>
      <c r="M12" s="27"/>
    </row>
    <row r="13" spans="1:13" ht="15" customHeight="1" x14ac:dyDescent="0.3">
      <c r="A13" s="239" t="s">
        <v>35</v>
      </c>
      <c r="B13" s="255" t="str">
        <f>Summary!$A$16</f>
        <v>BRTGA-021</v>
      </c>
      <c r="C13" s="221">
        <f>Summary!$B$16</f>
        <v>500</v>
      </c>
      <c r="D13" s="28">
        <f t="shared" si="1"/>
        <v>11</v>
      </c>
      <c r="E13" s="20">
        <f t="shared" si="0"/>
        <v>66.760000000000005</v>
      </c>
      <c r="J13" s="55">
        <v>12</v>
      </c>
      <c r="K13" s="55" t="s">
        <v>50</v>
      </c>
      <c r="L13" s="55">
        <v>65.91</v>
      </c>
      <c r="M13" s="27"/>
    </row>
    <row r="14" spans="1:13" x14ac:dyDescent="0.3">
      <c r="A14" s="240"/>
      <c r="B14" s="246"/>
      <c r="C14" s="209"/>
      <c r="D14" s="5">
        <f t="shared" si="1"/>
        <v>12</v>
      </c>
      <c r="E14" s="22">
        <f t="shared" si="0"/>
        <v>65.91</v>
      </c>
      <c r="J14" s="55">
        <v>13</v>
      </c>
      <c r="K14" s="55" t="s">
        <v>51</v>
      </c>
      <c r="L14" s="55">
        <v>63.39</v>
      </c>
      <c r="M14" s="27"/>
    </row>
    <row r="15" spans="1:13" ht="15" customHeight="1" x14ac:dyDescent="0.3">
      <c r="A15" s="240"/>
      <c r="B15" s="197"/>
      <c r="C15" s="208"/>
      <c r="D15" s="4"/>
      <c r="E15" s="23"/>
      <c r="J15" s="55">
        <v>14</v>
      </c>
      <c r="K15" s="55" t="s">
        <v>52</v>
      </c>
      <c r="L15" s="55">
        <v>66.08</v>
      </c>
      <c r="M15" s="27"/>
    </row>
    <row r="16" spans="1:13" x14ac:dyDescent="0.3">
      <c r="A16" s="240"/>
      <c r="B16" s="198"/>
      <c r="C16" s="209"/>
      <c r="D16" s="5"/>
      <c r="E16" s="22"/>
      <c r="J16" s="55">
        <v>15</v>
      </c>
      <c r="K16" s="55" t="s">
        <v>53</v>
      </c>
      <c r="L16" s="55">
        <v>71.709999999999994</v>
      </c>
      <c r="M16" s="27"/>
    </row>
    <row r="17" spans="1:13" ht="15" customHeight="1" x14ac:dyDescent="0.3">
      <c r="A17" s="240"/>
      <c r="B17" s="244"/>
      <c r="C17" s="208"/>
      <c r="D17" s="4"/>
      <c r="E17" s="23"/>
      <c r="J17" s="55">
        <v>16</v>
      </c>
      <c r="K17" s="55" t="s">
        <v>54</v>
      </c>
      <c r="L17" s="55">
        <v>71.78</v>
      </c>
      <c r="M17" s="27"/>
    </row>
    <row r="18" spans="1:13" ht="15" thickBot="1" x14ac:dyDescent="0.35">
      <c r="A18" s="241"/>
      <c r="B18" s="245"/>
      <c r="C18" s="232"/>
      <c r="D18" s="29"/>
      <c r="E18" s="26"/>
      <c r="M18" s="27"/>
    </row>
    <row r="19" spans="1:13" ht="15" customHeight="1" x14ac:dyDescent="0.3">
      <c r="M19" s="27"/>
    </row>
    <row r="20" spans="1:13" x14ac:dyDescent="0.3">
      <c r="M20" s="27"/>
    </row>
    <row r="21" spans="1:13" ht="15" customHeight="1" x14ac:dyDescent="0.3">
      <c r="M21" s="27"/>
    </row>
    <row r="22" spans="1:13" x14ac:dyDescent="0.3">
      <c r="M22" s="27"/>
    </row>
    <row r="23" spans="1:13" ht="15" customHeight="1" x14ac:dyDescent="0.3">
      <c r="M23" s="27"/>
    </row>
    <row r="24" spans="1:13" x14ac:dyDescent="0.3">
      <c r="M24" s="27"/>
    </row>
    <row r="25" spans="1:13" x14ac:dyDescent="0.3">
      <c r="M25" s="27"/>
    </row>
    <row r="26" spans="1:13" x14ac:dyDescent="0.3">
      <c r="M26" s="27"/>
    </row>
    <row r="27" spans="1:13" x14ac:dyDescent="0.3">
      <c r="M27" s="27"/>
    </row>
    <row r="28" spans="1:13" x14ac:dyDescent="0.3">
      <c r="M28" s="27"/>
    </row>
    <row r="29" spans="1:13" ht="15" customHeight="1" x14ac:dyDescent="0.3"/>
  </sheetData>
  <mergeCells count="18">
    <mergeCell ref="A13:A18"/>
    <mergeCell ref="B13:B14"/>
    <mergeCell ref="C13:C14"/>
    <mergeCell ref="B15:B16"/>
    <mergeCell ref="C15:C16"/>
    <mergeCell ref="B17:B18"/>
    <mergeCell ref="C17:C18"/>
    <mergeCell ref="A2:B2"/>
    <mergeCell ref="A3:A12"/>
    <mergeCell ref="B3:B6"/>
    <mergeCell ref="C3:C4"/>
    <mergeCell ref="C5:C6"/>
    <mergeCell ref="B7:B8"/>
    <mergeCell ref="C7:C8"/>
    <mergeCell ref="B9:B10"/>
    <mergeCell ref="C9:C10"/>
    <mergeCell ref="B11:B12"/>
    <mergeCell ref="C11:C12"/>
  </mergeCells>
  <conditionalFormatting sqref="D3:E18">
    <cfRule type="expression" dxfId="31" priority="1">
      <formula>$E3&lt;30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rowBreaks count="1" manualBreakCount="1">
    <brk id="2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B9BB-AE87-42FB-8987-D368F6EEE1A2}">
  <sheetPr>
    <tabColor rgb="FF8DD4DB"/>
    <pageSetUpPr fitToPage="1"/>
  </sheetPr>
  <dimension ref="A1:W182"/>
  <sheetViews>
    <sheetView topLeftCell="A7" zoomScaleNormal="100" workbookViewId="0">
      <selection activeCell="B15" sqref="B15:G40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5.44140625" bestFit="1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s="54" t="s">
        <v>36</v>
      </c>
      <c r="P1" s="54" t="s">
        <v>37</v>
      </c>
      <c r="Q1" s="54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 s="55">
        <v>1</v>
      </c>
      <c r="P2" s="55" t="s">
        <v>39</v>
      </c>
      <c r="Q2" s="55">
        <v>99.77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>$Q2</f>
        <v>99.77</v>
      </c>
      <c r="F3" s="242">
        <f>AVERAGE(E3:E4)</f>
        <v>99.775000000000006</v>
      </c>
      <c r="G3" s="243"/>
      <c r="H3" s="229" t="s">
        <v>16</v>
      </c>
      <c r="I3" s="230" t="str">
        <f>IF(ISERR(G5)=TRUE,"",IF(G5&gt;94.5,"Y","N"))</f>
        <v>Y</v>
      </c>
      <c r="J3" s="34"/>
      <c r="O3" s="55">
        <v>2</v>
      </c>
      <c r="P3" s="55" t="s">
        <v>40</v>
      </c>
      <c r="Q3" s="55">
        <v>99.78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40" si="0">D3+1</f>
        <v>2</v>
      </c>
      <c r="E4" s="10">
        <f t="shared" ref="E4:E40" si="1">$Q3</f>
        <v>99.78</v>
      </c>
      <c r="F4" s="97"/>
      <c r="G4" s="116"/>
      <c r="H4" s="203"/>
      <c r="I4" s="199"/>
      <c r="J4" s="34"/>
      <c r="O4" s="55">
        <v>3</v>
      </c>
      <c r="P4" s="55" t="s">
        <v>41</v>
      </c>
      <c r="Q4" s="55">
        <v>92.12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0"/>
        <v>3</v>
      </c>
      <c r="E5" s="10">
        <f t="shared" si="1"/>
        <v>92.12</v>
      </c>
      <c r="F5" s="105">
        <f>AVERAGE(E5:E6)</f>
        <v>91.9</v>
      </c>
      <c r="G5" s="98">
        <f>ROUND(F5/$F$5*100,1)</f>
        <v>100</v>
      </c>
      <c r="H5" s="203" t="s">
        <v>18</v>
      </c>
      <c r="I5" s="201" t="str">
        <f>IF(COUNTIFS(G7:G8,"&gt;84.5")&lt;1,"N","Y")</f>
        <v>Y</v>
      </c>
      <c r="J5" s="34"/>
      <c r="O5" s="55">
        <v>4</v>
      </c>
      <c r="P5" s="55" t="s">
        <v>42</v>
      </c>
      <c r="Q5" s="55">
        <v>91.68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0"/>
        <v>4</v>
      </c>
      <c r="E6" s="8">
        <f t="shared" si="1"/>
        <v>91.68</v>
      </c>
      <c r="F6" s="101"/>
      <c r="G6" s="99"/>
      <c r="H6" s="203"/>
      <c r="I6" s="202"/>
      <c r="J6" s="34"/>
      <c r="O6" s="55">
        <v>5</v>
      </c>
      <c r="P6" s="55" t="s">
        <v>43</v>
      </c>
      <c r="Q6" s="55">
        <v>89.85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179" t="s">
        <v>11</v>
      </c>
      <c r="C7" s="128" t="str">
        <f>Summary!$B8</f>
        <v>0.1% DMSO - PI</v>
      </c>
      <c r="D7" s="4">
        <f t="shared" si="0"/>
        <v>5</v>
      </c>
      <c r="E7" s="9">
        <f t="shared" si="1"/>
        <v>89.85</v>
      </c>
      <c r="F7" s="96">
        <f>AVERAGE(E7:E8)</f>
        <v>90.364999999999995</v>
      </c>
      <c r="G7" s="103">
        <f>ROUND(F7/$F$5*100,1)</f>
        <v>98.3</v>
      </c>
      <c r="H7" s="203" t="s">
        <v>19</v>
      </c>
      <c r="I7" s="199" t="str">
        <f>IF(OR(ISERR(G11)=TRUE,ISERR(G9)=TRUE),"",IF(COUNTIFS(G9:G12,"&gt;=84.5")&lt;2,"N","Y"))</f>
        <v>Y</v>
      </c>
      <c r="J7" s="34"/>
      <c r="O7" s="55">
        <v>6</v>
      </c>
      <c r="P7" s="55" t="s">
        <v>44</v>
      </c>
      <c r="Q7" s="55">
        <v>90.88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181"/>
      <c r="C8" s="129"/>
      <c r="D8" s="5">
        <f t="shared" si="0"/>
        <v>6</v>
      </c>
      <c r="E8" s="8">
        <f t="shared" si="1"/>
        <v>90.88</v>
      </c>
      <c r="F8" s="101"/>
      <c r="G8" s="99"/>
      <c r="H8" s="204"/>
      <c r="I8" s="200"/>
      <c r="J8" s="34"/>
      <c r="O8" s="55">
        <v>7</v>
      </c>
      <c r="P8" s="55" t="s">
        <v>45</v>
      </c>
      <c r="Q8" s="55">
        <v>82.04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79" t="str">
        <f>Summary!$A12</f>
        <v>Reactive Black 5</v>
      </c>
      <c r="C9" s="208">
        <f>Summary!$B12</f>
        <v>250</v>
      </c>
      <c r="D9" s="4">
        <f>D8+1</f>
        <v>7</v>
      </c>
      <c r="E9" s="10">
        <f t="shared" si="1"/>
        <v>82.04</v>
      </c>
      <c r="F9" s="97">
        <f>AVERAGE(E9:E10)</f>
        <v>82.765000000000001</v>
      </c>
      <c r="G9" s="108">
        <f>ROUND(F9/$F$5*100,1)</f>
        <v>90.1</v>
      </c>
      <c r="I9" s="34"/>
      <c r="J9" s="34"/>
      <c r="O9" s="55">
        <v>8</v>
      </c>
      <c r="P9" s="55" t="s">
        <v>46</v>
      </c>
      <c r="Q9" s="55">
        <v>83.49</v>
      </c>
      <c r="R9" s="27"/>
      <c r="S9" s="27"/>
      <c r="T9" s="27"/>
      <c r="U9" s="55"/>
      <c r="V9" s="55"/>
      <c r="W9" s="55"/>
    </row>
    <row r="10" spans="1:23" x14ac:dyDescent="0.3">
      <c r="A10" s="240"/>
      <c r="B10" s="181"/>
      <c r="C10" s="209"/>
      <c r="D10" s="6">
        <f t="shared" si="0"/>
        <v>8</v>
      </c>
      <c r="E10" s="8">
        <f t="shared" si="1"/>
        <v>83.49</v>
      </c>
      <c r="F10" s="105"/>
      <c r="G10" s="108"/>
      <c r="I10" s="34"/>
      <c r="J10" s="34"/>
      <c r="O10" s="55">
        <v>9</v>
      </c>
      <c r="P10" s="55" t="s">
        <v>47</v>
      </c>
      <c r="Q10" s="55">
        <v>80.83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Summary!$A14</f>
        <v>PPD</v>
      </c>
      <c r="C11" s="208">
        <f>Summary!$B14</f>
        <v>75</v>
      </c>
      <c r="D11" s="4">
        <f t="shared" si="0"/>
        <v>9</v>
      </c>
      <c r="E11" s="10">
        <f t="shared" si="1"/>
        <v>80.83</v>
      </c>
      <c r="F11" s="96">
        <f>AVERAGE(E11:E12)</f>
        <v>81.759999999999991</v>
      </c>
      <c r="G11" s="103">
        <f>ROUND(F11/$F$5*100,1)</f>
        <v>89</v>
      </c>
      <c r="I11" s="34"/>
      <c r="J11" s="34"/>
      <c r="O11" s="55">
        <v>10</v>
      </c>
      <c r="P11" s="55" t="s">
        <v>48</v>
      </c>
      <c r="Q11" s="55">
        <v>82.69</v>
      </c>
      <c r="R11" s="27"/>
      <c r="S11" s="27"/>
      <c r="T11" s="27"/>
      <c r="U11" s="55"/>
      <c r="V11" s="55"/>
      <c r="W11" s="55"/>
    </row>
    <row r="12" spans="1:23" ht="15" thickBot="1" x14ac:dyDescent="0.35">
      <c r="A12" s="241"/>
      <c r="B12" s="233"/>
      <c r="C12" s="232"/>
      <c r="D12" s="29">
        <f t="shared" si="0"/>
        <v>10</v>
      </c>
      <c r="E12" s="13">
        <f t="shared" si="1"/>
        <v>82.69</v>
      </c>
      <c r="F12" s="102"/>
      <c r="G12" s="104"/>
      <c r="I12" s="34"/>
      <c r="J12" s="34"/>
      <c r="O12" s="55">
        <v>11</v>
      </c>
      <c r="P12" s="55" t="s">
        <v>49</v>
      </c>
      <c r="Q12" s="55">
        <v>88.4</v>
      </c>
      <c r="R12" s="27"/>
      <c r="S12" s="27"/>
      <c r="T12" s="27"/>
      <c r="U12" s="55"/>
      <c r="V12" s="55"/>
      <c r="W12" s="55"/>
    </row>
    <row r="13" spans="1:23" ht="15" customHeight="1" x14ac:dyDescent="0.3">
      <c r="A13" s="193" t="s">
        <v>35</v>
      </c>
      <c r="B13" s="222" t="str">
        <f>Summary!$A$16</f>
        <v>BRTGA-021</v>
      </c>
      <c r="C13" s="221">
        <f>Summary!$B$16</f>
        <v>500</v>
      </c>
      <c r="D13" s="19">
        <f t="shared" si="0"/>
        <v>11</v>
      </c>
      <c r="E13" s="7">
        <f t="shared" si="1"/>
        <v>88.4</v>
      </c>
      <c r="F13" s="256">
        <f>AVERAGE(E13:E14)</f>
        <v>89.224999999999994</v>
      </c>
      <c r="G13" s="257">
        <f>ROUND(F13/$F$5*100,1)</f>
        <v>97.1</v>
      </c>
      <c r="I13" s="34"/>
      <c r="J13" s="34"/>
      <c r="O13" s="55">
        <v>12</v>
      </c>
      <c r="P13" s="55" t="s">
        <v>50</v>
      </c>
      <c r="Q13" s="55">
        <v>90.05</v>
      </c>
      <c r="R13" s="27"/>
      <c r="S13" s="27"/>
      <c r="T13" s="27"/>
      <c r="U13" s="55"/>
      <c r="V13" s="55"/>
      <c r="W13" s="55"/>
    </row>
    <row r="14" spans="1:23" ht="15" customHeight="1" x14ac:dyDescent="0.3">
      <c r="A14" s="194"/>
      <c r="B14" s="212"/>
      <c r="C14" s="209"/>
      <c r="D14" s="5">
        <f t="shared" si="0"/>
        <v>12</v>
      </c>
      <c r="E14" s="8">
        <f t="shared" si="1"/>
        <v>90.05</v>
      </c>
      <c r="F14" s="214"/>
      <c r="G14" s="216"/>
      <c r="I14" s="34"/>
      <c r="J14" s="34"/>
      <c r="O14" s="55">
        <v>13</v>
      </c>
      <c r="P14" s="55" t="s">
        <v>51</v>
      </c>
      <c r="Q14" s="55">
        <v>89.09</v>
      </c>
      <c r="R14" s="27"/>
      <c r="S14" s="27"/>
      <c r="T14" s="27"/>
      <c r="U14" s="55"/>
      <c r="V14" s="55"/>
      <c r="W14" s="55"/>
    </row>
    <row r="15" spans="1:23" ht="15" customHeight="1" x14ac:dyDescent="0.3">
      <c r="A15" s="194"/>
      <c r="B15" s="217"/>
      <c r="C15" s="219"/>
      <c r="D15" s="39"/>
      <c r="E15" s="10"/>
      <c r="F15" s="96"/>
      <c r="G15" s="108"/>
      <c r="I15" s="34"/>
      <c r="J15" s="34"/>
      <c r="O15" s="55">
        <v>14</v>
      </c>
      <c r="P15" s="55" t="s">
        <v>52</v>
      </c>
      <c r="Q15" s="55">
        <v>87.56</v>
      </c>
      <c r="R15" s="27"/>
      <c r="S15" s="27"/>
      <c r="T15" s="27"/>
      <c r="U15" s="55"/>
      <c r="V15" s="55"/>
      <c r="W15" s="55"/>
    </row>
    <row r="16" spans="1:23" x14ac:dyDescent="0.3">
      <c r="A16" s="194"/>
      <c r="B16" s="218"/>
      <c r="C16" s="220"/>
      <c r="D16" s="40"/>
      <c r="E16" s="8"/>
      <c r="F16" s="101"/>
      <c r="G16" s="108"/>
      <c r="I16" s="34"/>
      <c r="J16" s="34"/>
      <c r="O16" s="55">
        <v>15</v>
      </c>
      <c r="P16" s="55" t="s">
        <v>53</v>
      </c>
      <c r="Q16" s="55">
        <v>92.25</v>
      </c>
      <c r="R16" s="27"/>
      <c r="S16" s="27"/>
      <c r="T16" s="27"/>
      <c r="U16" s="55"/>
      <c r="V16" s="55"/>
      <c r="W16" s="55"/>
    </row>
    <row r="17" spans="1:23" ht="15" customHeight="1" x14ac:dyDescent="0.3">
      <c r="A17" s="194"/>
      <c r="B17" s="206"/>
      <c r="C17" s="237"/>
      <c r="D17" s="4"/>
      <c r="E17" s="10"/>
      <c r="F17" s="224"/>
      <c r="G17" s="226"/>
      <c r="J17" s="34"/>
      <c r="O17" s="55">
        <v>16</v>
      </c>
      <c r="P17" s="55" t="s">
        <v>54</v>
      </c>
      <c r="Q17" s="55">
        <v>92.49</v>
      </c>
      <c r="R17" s="27"/>
      <c r="S17" s="27"/>
      <c r="T17" s="27"/>
      <c r="U17" s="55"/>
      <c r="V17" s="55"/>
      <c r="W17" s="55"/>
    </row>
    <row r="18" spans="1:23" x14ac:dyDescent="0.3">
      <c r="A18" s="194"/>
      <c r="B18" s="207"/>
      <c r="C18" s="238"/>
      <c r="D18" s="5"/>
      <c r="E18" s="8"/>
      <c r="F18" s="225"/>
      <c r="G18" s="227"/>
      <c r="J18" s="34"/>
      <c r="O18" s="55">
        <v>17</v>
      </c>
      <c r="P18" s="55" t="s">
        <v>55</v>
      </c>
      <c r="Q18" s="55">
        <v>86.04</v>
      </c>
      <c r="R18" s="27"/>
      <c r="S18" s="27"/>
      <c r="T18" s="27"/>
      <c r="U18" s="55"/>
      <c r="V18" s="55"/>
      <c r="W18" s="55"/>
    </row>
    <row r="19" spans="1:23" ht="15" customHeight="1" x14ac:dyDescent="0.3">
      <c r="A19" s="194"/>
      <c r="B19" s="228"/>
      <c r="C19" s="208"/>
      <c r="D19" s="4"/>
      <c r="E19" s="10"/>
      <c r="F19" s="224"/>
      <c r="G19" s="103"/>
      <c r="J19" s="34"/>
      <c r="O19" s="55">
        <v>18</v>
      </c>
      <c r="P19" s="55" t="s">
        <v>56</v>
      </c>
      <c r="Q19" s="55">
        <v>85.31</v>
      </c>
      <c r="R19" s="27"/>
      <c r="S19" s="27"/>
      <c r="T19" s="27"/>
      <c r="U19" s="55"/>
      <c r="V19" s="55"/>
      <c r="W19" s="55"/>
    </row>
    <row r="20" spans="1:23" x14ac:dyDescent="0.3">
      <c r="A20" s="194"/>
      <c r="B20" s="228"/>
      <c r="C20" s="209"/>
      <c r="D20" s="5"/>
      <c r="E20" s="8"/>
      <c r="F20" s="225"/>
      <c r="G20" s="99"/>
      <c r="O20" s="55">
        <v>19</v>
      </c>
      <c r="P20" s="55" t="s">
        <v>57</v>
      </c>
      <c r="Q20" s="55">
        <v>91.55</v>
      </c>
      <c r="R20" s="27"/>
      <c r="S20" s="27"/>
      <c r="T20" s="27"/>
      <c r="U20" s="55"/>
      <c r="V20" s="55"/>
      <c r="W20" s="55"/>
    </row>
    <row r="21" spans="1:23" x14ac:dyDescent="0.3">
      <c r="A21" s="194"/>
      <c r="B21" s="211"/>
      <c r="C21" s="208"/>
      <c r="D21" s="19"/>
      <c r="E21" s="10"/>
      <c r="F21" s="224"/>
      <c r="G21" s="103"/>
      <c r="O21" s="55">
        <v>20</v>
      </c>
      <c r="P21" s="55" t="s">
        <v>58</v>
      </c>
      <c r="Q21" s="55">
        <v>90.82</v>
      </c>
      <c r="R21" s="27"/>
      <c r="S21" s="27"/>
      <c r="T21" s="27"/>
      <c r="U21" s="55"/>
      <c r="V21" s="55"/>
      <c r="W21" s="55"/>
    </row>
    <row r="22" spans="1:23" x14ac:dyDescent="0.3">
      <c r="A22" s="194"/>
      <c r="B22" s="212"/>
      <c r="C22" s="209"/>
      <c r="D22" s="6"/>
      <c r="E22" s="8"/>
      <c r="F22" s="225"/>
      <c r="G22" s="99"/>
      <c r="O22" s="55">
        <v>21</v>
      </c>
      <c r="P22" s="55" t="s">
        <v>59</v>
      </c>
      <c r="Q22" s="55">
        <v>78.03</v>
      </c>
      <c r="R22" s="27"/>
      <c r="S22" s="27"/>
      <c r="T22" s="27"/>
      <c r="U22" s="55"/>
      <c r="V22" s="55"/>
      <c r="W22" s="55"/>
    </row>
    <row r="23" spans="1:23" ht="15" customHeight="1" x14ac:dyDescent="0.3">
      <c r="A23" s="194"/>
      <c r="B23" s="206"/>
      <c r="C23" s="208"/>
      <c r="D23" s="4"/>
      <c r="E23" s="10"/>
      <c r="F23" s="224"/>
      <c r="G23" s="108"/>
      <c r="O23" s="55">
        <v>22</v>
      </c>
      <c r="P23" s="55" t="s">
        <v>60</v>
      </c>
      <c r="Q23" s="55">
        <v>77.430000000000007</v>
      </c>
      <c r="R23" s="27"/>
      <c r="S23" s="27"/>
      <c r="T23" s="27"/>
      <c r="U23" s="55"/>
      <c r="V23" s="55"/>
      <c r="W23" s="55"/>
    </row>
    <row r="24" spans="1:23" x14ac:dyDescent="0.3">
      <c r="A24" s="194"/>
      <c r="B24" s="207"/>
      <c r="C24" s="209"/>
      <c r="D24" s="5"/>
      <c r="E24" s="8"/>
      <c r="F24" s="225"/>
      <c r="G24" s="108"/>
      <c r="O24" s="55">
        <v>23</v>
      </c>
      <c r="P24" s="55" t="s">
        <v>61</v>
      </c>
      <c r="Q24" s="55">
        <v>92.34</v>
      </c>
      <c r="R24" s="27"/>
      <c r="S24" s="27"/>
      <c r="T24" s="27"/>
      <c r="U24" s="55"/>
      <c r="V24" s="55"/>
      <c r="W24" s="55"/>
    </row>
    <row r="25" spans="1:23" x14ac:dyDescent="0.3">
      <c r="A25" s="194"/>
      <c r="B25" s="206"/>
      <c r="C25" s="208"/>
      <c r="D25" s="19"/>
      <c r="E25" s="10"/>
      <c r="F25" s="224"/>
      <c r="G25" s="103"/>
      <c r="O25" s="55">
        <v>24</v>
      </c>
      <c r="P25" s="55" t="s">
        <v>62</v>
      </c>
      <c r="Q25" s="55">
        <v>92.8</v>
      </c>
      <c r="R25" s="27"/>
      <c r="S25" s="27"/>
      <c r="T25" s="27"/>
      <c r="U25" s="55"/>
      <c r="V25" s="55"/>
      <c r="W25" s="55"/>
    </row>
    <row r="26" spans="1:23" x14ac:dyDescent="0.3">
      <c r="A26" s="194"/>
      <c r="B26" s="207"/>
      <c r="C26" s="209"/>
      <c r="D26" s="6"/>
      <c r="E26" s="8"/>
      <c r="F26" s="225"/>
      <c r="G26" s="99"/>
      <c r="O26" s="55">
        <v>25</v>
      </c>
      <c r="P26" s="55" t="s">
        <v>63</v>
      </c>
      <c r="Q26" s="55">
        <v>90.18</v>
      </c>
      <c r="R26" s="27"/>
      <c r="S26" s="27"/>
      <c r="T26" s="27"/>
      <c r="U26" s="55"/>
      <c r="V26" s="55"/>
      <c r="W26" s="55"/>
    </row>
    <row r="27" spans="1:23" ht="15" customHeight="1" x14ac:dyDescent="0.3">
      <c r="A27" s="194"/>
      <c r="B27" s="206"/>
      <c r="C27" s="208"/>
      <c r="D27" s="4"/>
      <c r="E27" s="10"/>
      <c r="F27" s="224"/>
      <c r="G27" s="103"/>
      <c r="O27" s="55">
        <v>26</v>
      </c>
      <c r="P27" s="55" t="s">
        <v>64</v>
      </c>
      <c r="Q27" s="55">
        <v>90.83</v>
      </c>
      <c r="R27" s="27"/>
      <c r="S27" s="27"/>
      <c r="T27" s="27"/>
      <c r="U27" s="55"/>
      <c r="V27" s="55"/>
      <c r="W27" s="55"/>
    </row>
    <row r="28" spans="1:23" ht="15" customHeight="1" x14ac:dyDescent="0.3">
      <c r="A28" s="194"/>
      <c r="B28" s="207"/>
      <c r="C28" s="209"/>
      <c r="D28" s="5"/>
      <c r="E28" s="8"/>
      <c r="F28" s="225"/>
      <c r="G28" s="99"/>
      <c r="O28" s="55">
        <v>27</v>
      </c>
      <c r="P28" s="55" t="s">
        <v>65</v>
      </c>
      <c r="Q28" s="55">
        <v>91.88</v>
      </c>
      <c r="R28" s="27"/>
      <c r="S28" s="27"/>
      <c r="T28" s="27"/>
      <c r="U28" s="55"/>
      <c r="V28" s="55"/>
      <c r="W28" s="55"/>
    </row>
    <row r="29" spans="1:23" ht="15" customHeight="1" x14ac:dyDescent="0.3">
      <c r="A29" s="194"/>
      <c r="B29" s="206"/>
      <c r="C29" s="208"/>
      <c r="D29" s="4"/>
      <c r="E29" s="10"/>
      <c r="F29" s="224"/>
      <c r="G29" s="108"/>
      <c r="O29" s="55">
        <v>28</v>
      </c>
      <c r="P29" s="55" t="s">
        <v>66</v>
      </c>
      <c r="Q29" s="55">
        <v>92.76</v>
      </c>
      <c r="R29" s="27"/>
      <c r="S29" s="27"/>
      <c r="T29" s="27"/>
      <c r="U29" s="55"/>
      <c r="V29" s="55"/>
      <c r="W29" s="55"/>
    </row>
    <row r="30" spans="1:23" x14ac:dyDescent="0.3">
      <c r="A30" s="194"/>
      <c r="B30" s="207"/>
      <c r="C30" s="209"/>
      <c r="D30" s="5"/>
      <c r="E30" s="8"/>
      <c r="F30" s="225"/>
      <c r="G30" s="108"/>
      <c r="O30" s="55">
        <v>29</v>
      </c>
      <c r="P30" s="55" t="s">
        <v>67</v>
      </c>
      <c r="Q30" s="55">
        <v>94.31</v>
      </c>
      <c r="R30" s="27"/>
      <c r="S30" s="27"/>
      <c r="T30" s="27"/>
      <c r="U30" s="55"/>
      <c r="V30" s="55"/>
      <c r="W30" s="55"/>
    </row>
    <row r="31" spans="1:23" ht="15" customHeight="1" x14ac:dyDescent="0.3">
      <c r="A31" s="194"/>
      <c r="B31" s="206"/>
      <c r="C31" s="208"/>
      <c r="D31" s="19"/>
      <c r="E31" s="10"/>
      <c r="F31" s="224"/>
      <c r="G31" s="103"/>
      <c r="O31" s="55">
        <v>30</v>
      </c>
      <c r="P31" s="55" t="s">
        <v>68</v>
      </c>
      <c r="Q31" s="55">
        <v>93.87</v>
      </c>
      <c r="R31" s="27"/>
      <c r="S31" s="27"/>
      <c r="T31" s="27"/>
      <c r="U31" s="55"/>
      <c r="V31" s="55"/>
      <c r="W31" s="55"/>
    </row>
    <row r="32" spans="1:23" x14ac:dyDescent="0.3">
      <c r="A32" s="194"/>
      <c r="B32" s="236"/>
      <c r="C32" s="209"/>
      <c r="D32" s="6"/>
      <c r="E32" s="8"/>
      <c r="F32" s="225"/>
      <c r="G32" s="99"/>
      <c r="O32" s="55">
        <v>31</v>
      </c>
      <c r="P32" s="55" t="s">
        <v>69</v>
      </c>
      <c r="Q32" s="55">
        <v>93.58</v>
      </c>
      <c r="R32" s="27"/>
      <c r="S32" s="27"/>
      <c r="T32" s="27"/>
      <c r="U32" s="55"/>
      <c r="V32" s="55"/>
      <c r="W32" s="55"/>
    </row>
    <row r="33" spans="1:23" ht="15" customHeight="1" x14ac:dyDescent="0.3">
      <c r="A33" s="194"/>
      <c r="B33" s="206"/>
      <c r="C33" s="237"/>
      <c r="D33" s="4"/>
      <c r="E33" s="10"/>
      <c r="F33" s="224"/>
      <c r="G33" s="103"/>
      <c r="O33" s="55">
        <v>32</v>
      </c>
      <c r="P33" s="55" t="s">
        <v>70</v>
      </c>
      <c r="Q33" s="55">
        <v>92.05</v>
      </c>
      <c r="R33" s="27"/>
      <c r="S33" s="27"/>
      <c r="T33" s="27"/>
      <c r="U33" s="55"/>
      <c r="V33" s="55"/>
      <c r="W33" s="55"/>
    </row>
    <row r="34" spans="1:23" ht="15" customHeight="1" x14ac:dyDescent="0.3">
      <c r="A34" s="194"/>
      <c r="B34" s="207"/>
      <c r="C34" s="238"/>
      <c r="D34" s="5"/>
      <c r="E34" s="8"/>
      <c r="F34" s="225"/>
      <c r="G34" s="99"/>
      <c r="O34" s="55">
        <v>33</v>
      </c>
      <c r="P34" s="55" t="s">
        <v>71</v>
      </c>
      <c r="Q34" s="55">
        <v>92.49</v>
      </c>
      <c r="R34" s="27"/>
      <c r="S34" s="27"/>
      <c r="T34" s="27"/>
      <c r="U34" s="55"/>
      <c r="V34" s="55"/>
      <c r="W34" s="55"/>
    </row>
    <row r="35" spans="1:23" x14ac:dyDescent="0.3">
      <c r="A35" s="194"/>
      <c r="B35" s="211"/>
      <c r="C35" s="208"/>
      <c r="D35" s="4"/>
      <c r="E35" s="10"/>
      <c r="F35" s="224"/>
      <c r="G35" s="103"/>
      <c r="O35" s="55">
        <v>34</v>
      </c>
      <c r="P35" s="55" t="s">
        <v>72</v>
      </c>
      <c r="Q35" s="55">
        <v>92.97</v>
      </c>
      <c r="R35" s="27"/>
      <c r="S35" s="27"/>
      <c r="T35" s="27"/>
      <c r="U35" s="55"/>
      <c r="V35" s="55"/>
      <c r="W35" s="55"/>
    </row>
    <row r="36" spans="1:23" x14ac:dyDescent="0.3">
      <c r="A36" s="194"/>
      <c r="B36" s="212"/>
      <c r="C36" s="209"/>
      <c r="D36" s="5"/>
      <c r="E36" s="8"/>
      <c r="F36" s="225"/>
      <c r="G36" s="99"/>
      <c r="O36" s="55">
        <v>35</v>
      </c>
      <c r="P36" s="55" t="s">
        <v>73</v>
      </c>
      <c r="Q36" s="55">
        <v>93.5</v>
      </c>
      <c r="R36" s="27"/>
      <c r="S36" s="27"/>
      <c r="T36" s="27"/>
      <c r="U36" s="55"/>
      <c r="V36" s="55"/>
      <c r="W36" s="55"/>
    </row>
    <row r="37" spans="1:23" x14ac:dyDescent="0.3">
      <c r="A37" s="194"/>
      <c r="B37" s="211"/>
      <c r="C37" s="208"/>
      <c r="D37" s="19"/>
      <c r="E37" s="10"/>
      <c r="F37" s="224"/>
      <c r="G37" s="103"/>
      <c r="O37" s="55">
        <v>36</v>
      </c>
      <c r="P37" s="55" t="s">
        <v>74</v>
      </c>
      <c r="Q37" s="55">
        <v>93.14</v>
      </c>
      <c r="R37" s="27"/>
      <c r="S37" s="27"/>
      <c r="T37" s="27"/>
      <c r="U37" s="55"/>
      <c r="V37" s="55"/>
      <c r="W37" s="55"/>
    </row>
    <row r="38" spans="1:23" x14ac:dyDescent="0.3">
      <c r="A38" s="194"/>
      <c r="B38" s="212"/>
      <c r="C38" s="209"/>
      <c r="D38" s="6"/>
      <c r="E38" s="8"/>
      <c r="F38" s="225"/>
      <c r="G38" s="99"/>
      <c r="O38" s="55">
        <v>37</v>
      </c>
      <c r="P38" s="55" t="s">
        <v>75</v>
      </c>
      <c r="Q38" s="55">
        <v>89.68</v>
      </c>
      <c r="R38" s="27"/>
      <c r="S38" s="27"/>
      <c r="T38" s="27"/>
      <c r="U38" s="55"/>
      <c r="V38" s="55"/>
      <c r="W38" s="55"/>
    </row>
    <row r="39" spans="1:23" x14ac:dyDescent="0.3">
      <c r="A39" s="194"/>
      <c r="B39" s="211"/>
      <c r="C39" s="208"/>
      <c r="D39" s="4"/>
      <c r="E39" s="10"/>
      <c r="F39" s="97"/>
      <c r="G39" s="108"/>
      <c r="O39" s="55">
        <v>38</v>
      </c>
      <c r="P39" s="55" t="s">
        <v>76</v>
      </c>
      <c r="Q39" s="55">
        <v>89.77</v>
      </c>
      <c r="R39" s="27"/>
      <c r="S39" s="27"/>
      <c r="T39" s="27"/>
      <c r="U39" s="55"/>
      <c r="V39" s="55"/>
      <c r="W39" s="55"/>
    </row>
    <row r="40" spans="1:23" ht="15" thickBot="1" x14ac:dyDescent="0.35">
      <c r="A40" s="195"/>
      <c r="B40" s="234"/>
      <c r="C40" s="232"/>
      <c r="D40" s="29"/>
      <c r="E40" s="13"/>
      <c r="F40" s="235"/>
      <c r="G40" s="104"/>
      <c r="O40" s="55"/>
      <c r="P40" s="55"/>
      <c r="Q40" s="55"/>
      <c r="R40" s="27"/>
      <c r="S40" s="27"/>
      <c r="T40" s="27"/>
      <c r="U40" s="55"/>
      <c r="V40" s="55"/>
      <c r="W40" s="55"/>
    </row>
    <row r="41" spans="1:23" ht="15" customHeight="1" x14ac:dyDescent="0.3">
      <c r="B41"/>
      <c r="C41"/>
      <c r="D41"/>
      <c r="O41" s="55"/>
      <c r="P41" s="55"/>
      <c r="Q41" s="55"/>
      <c r="R41" s="27"/>
      <c r="S41" s="27"/>
      <c r="T41" s="27"/>
      <c r="U41" s="55"/>
      <c r="V41" s="55"/>
      <c r="W41" s="55"/>
    </row>
    <row r="42" spans="1:23" ht="15" customHeight="1" x14ac:dyDescent="0.3">
      <c r="B42"/>
      <c r="C42"/>
      <c r="D42"/>
      <c r="O42" s="55"/>
      <c r="P42" s="55"/>
      <c r="Q42" s="55"/>
      <c r="R42" s="27"/>
      <c r="S42" s="27"/>
      <c r="T42" s="27"/>
      <c r="U42" s="55"/>
      <c r="V42" s="55"/>
      <c r="W42" s="55"/>
    </row>
    <row r="43" spans="1:23" x14ac:dyDescent="0.3">
      <c r="O43" s="55"/>
      <c r="P43" s="55"/>
      <c r="Q43" s="55"/>
      <c r="R43" s="27"/>
      <c r="S43" s="27"/>
      <c r="T43" s="27"/>
      <c r="U43" s="55"/>
      <c r="V43" s="55"/>
      <c r="W43" s="55"/>
    </row>
    <row r="44" spans="1:23" x14ac:dyDescent="0.3">
      <c r="O44" s="55"/>
      <c r="P44" s="55"/>
      <c r="Q44" s="55"/>
      <c r="R44" s="27"/>
      <c r="S44" s="27"/>
      <c r="T44" s="27"/>
      <c r="U44" s="55"/>
      <c r="V44" s="55"/>
      <c r="W44" s="55"/>
    </row>
    <row r="45" spans="1:23" x14ac:dyDescent="0.3">
      <c r="O45" s="55"/>
      <c r="P45" s="55"/>
      <c r="Q45" s="55"/>
      <c r="R45" s="27"/>
      <c r="S45" s="27"/>
      <c r="T45" s="27"/>
      <c r="U45" s="55"/>
      <c r="V45" s="55"/>
      <c r="W45" s="55"/>
    </row>
    <row r="46" spans="1:23" x14ac:dyDescent="0.3">
      <c r="O46" s="55"/>
      <c r="P46" s="55"/>
      <c r="Q46" s="55"/>
      <c r="R46" s="27"/>
      <c r="S46" s="27"/>
      <c r="T46" s="27"/>
      <c r="U46" s="55"/>
      <c r="V46" s="55"/>
      <c r="W46" s="55"/>
    </row>
    <row r="47" spans="1:23" x14ac:dyDescent="0.3">
      <c r="O47" s="55"/>
      <c r="P47" s="55"/>
      <c r="Q47" s="55"/>
      <c r="R47" s="27"/>
      <c r="S47" s="27"/>
      <c r="T47" s="27"/>
      <c r="U47" s="55"/>
      <c r="V47" s="55"/>
      <c r="W47" s="55"/>
    </row>
    <row r="48" spans="1:23" x14ac:dyDescent="0.3">
      <c r="O48" s="55"/>
      <c r="P48" s="55"/>
      <c r="Q48" s="55"/>
      <c r="R48" s="27"/>
      <c r="S48" s="27"/>
      <c r="T48" s="27"/>
      <c r="U48" s="55"/>
      <c r="V48" s="55"/>
      <c r="W48" s="55"/>
    </row>
    <row r="49" spans="15:23" x14ac:dyDescent="0.3">
      <c r="O49" s="55"/>
      <c r="P49" s="55"/>
      <c r="Q49" s="55"/>
      <c r="R49" s="27"/>
      <c r="S49" s="27"/>
      <c r="T49" s="27"/>
      <c r="U49" s="55"/>
      <c r="V49" s="55"/>
      <c r="W49" s="55"/>
    </row>
    <row r="50" spans="15:23" x14ac:dyDescent="0.3">
      <c r="O50" s="55"/>
      <c r="P50" s="55"/>
      <c r="Q50" s="55"/>
      <c r="R50" s="27"/>
      <c r="S50" s="27"/>
      <c r="T50" s="27"/>
      <c r="U50" s="55"/>
      <c r="V50" s="55"/>
      <c r="W50" s="55"/>
    </row>
    <row r="51" spans="15:23" x14ac:dyDescent="0.3">
      <c r="O51" s="55"/>
      <c r="P51" s="55"/>
      <c r="Q51" s="55"/>
      <c r="R51" s="27"/>
      <c r="S51" s="27"/>
      <c r="T51" s="27"/>
      <c r="U51" s="55"/>
      <c r="V51" s="55"/>
      <c r="W51" s="55"/>
    </row>
    <row r="52" spans="15:23" x14ac:dyDescent="0.3">
      <c r="O52" s="55"/>
      <c r="P52" s="55"/>
      <c r="Q52" s="55"/>
      <c r="R52" s="27"/>
      <c r="S52" s="27"/>
      <c r="T52" s="27"/>
      <c r="U52" s="55"/>
      <c r="V52" s="55"/>
      <c r="W52" s="55"/>
    </row>
    <row r="53" spans="15:23" x14ac:dyDescent="0.3">
      <c r="O53" s="34"/>
      <c r="P53" s="55"/>
      <c r="Q53" s="55"/>
      <c r="R53" s="27"/>
      <c r="S53" s="27"/>
      <c r="T53" s="27"/>
      <c r="U53" s="55"/>
      <c r="V53" s="55"/>
      <c r="W53" s="55"/>
    </row>
    <row r="54" spans="15:23" x14ac:dyDescent="0.3">
      <c r="O54" s="55"/>
      <c r="P54" s="55"/>
      <c r="Q54" s="55"/>
      <c r="R54" s="27"/>
      <c r="S54" s="27"/>
      <c r="T54" s="27"/>
      <c r="U54" s="55"/>
      <c r="V54" s="55"/>
      <c r="W54" s="55"/>
    </row>
    <row r="55" spans="15:23" ht="15" customHeight="1" x14ac:dyDescent="0.3">
      <c r="O55" s="55"/>
      <c r="P55" s="55"/>
      <c r="Q55" s="55"/>
      <c r="R55" s="27"/>
      <c r="S55" s="27"/>
      <c r="T55" s="27"/>
      <c r="U55" s="55"/>
      <c r="V55" s="55"/>
      <c r="W55" s="55"/>
    </row>
    <row r="56" spans="15:23" ht="15" customHeight="1" x14ac:dyDescent="0.3">
      <c r="O56" s="55"/>
      <c r="P56" s="55"/>
      <c r="Q56" s="55"/>
      <c r="R56" s="27"/>
      <c r="S56" s="27"/>
      <c r="T56" s="27"/>
      <c r="U56" s="55"/>
      <c r="V56" s="55"/>
      <c r="W56" s="55"/>
    </row>
    <row r="57" spans="15:23" x14ac:dyDescent="0.3">
      <c r="R57" s="27"/>
      <c r="S57" s="27"/>
      <c r="T57" s="27"/>
      <c r="U57" s="55"/>
      <c r="V57" s="55"/>
      <c r="W57" s="55"/>
    </row>
    <row r="58" spans="15:23" x14ac:dyDescent="0.3">
      <c r="R58" s="27"/>
      <c r="S58" s="27"/>
      <c r="T58" s="27"/>
      <c r="U58" s="55"/>
      <c r="V58" s="55"/>
      <c r="W58" s="55"/>
    </row>
    <row r="59" spans="15:23" x14ac:dyDescent="0.3">
      <c r="R59" s="27"/>
      <c r="S59" s="27"/>
      <c r="T59" s="27"/>
      <c r="U59" s="55"/>
      <c r="V59" s="55"/>
      <c r="W59" s="55"/>
    </row>
    <row r="60" spans="15:23" x14ac:dyDescent="0.3">
      <c r="R60" s="27"/>
      <c r="S60" s="27"/>
      <c r="T60" s="27"/>
      <c r="U60" s="27"/>
    </row>
    <row r="61" spans="15:23" x14ac:dyDescent="0.3">
      <c r="R61" s="27"/>
      <c r="S61" s="27"/>
      <c r="T61" s="27"/>
      <c r="U61" s="27"/>
    </row>
    <row r="62" spans="15:23" x14ac:dyDescent="0.3">
      <c r="R62" s="27"/>
      <c r="S62" s="27"/>
      <c r="T62"/>
    </row>
    <row r="63" spans="15:23" x14ac:dyDescent="0.3">
      <c r="R63" s="27"/>
      <c r="S63" s="27"/>
      <c r="T63"/>
    </row>
    <row r="64" spans="15:23" x14ac:dyDescent="0.3">
      <c r="R64" s="27"/>
      <c r="S64" s="27"/>
      <c r="T64"/>
    </row>
    <row r="65" spans="18:20" x14ac:dyDescent="0.3">
      <c r="R65" s="27"/>
      <c r="S65" s="27"/>
      <c r="T65"/>
    </row>
    <row r="66" spans="18:20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ht="15" customHeight="1" x14ac:dyDescent="0.3">
      <c r="R69" s="27"/>
      <c r="S69" s="27"/>
      <c r="T69"/>
    </row>
    <row r="70" spans="18:20" ht="15" customHeight="1" x14ac:dyDescent="0.3">
      <c r="R70" s="27"/>
      <c r="S70" s="27"/>
      <c r="T70"/>
    </row>
    <row r="71" spans="18:20" x14ac:dyDescent="0.3">
      <c r="R71" s="27"/>
      <c r="S71" s="27"/>
      <c r="T71"/>
    </row>
    <row r="72" spans="18:20" x14ac:dyDescent="0.3">
      <c r="R72" s="27"/>
      <c r="S72" s="27"/>
      <c r="T72"/>
    </row>
    <row r="73" spans="18:20" x14ac:dyDescent="0.3">
      <c r="R73" s="27"/>
      <c r="S73" s="27"/>
      <c r="T73"/>
    </row>
    <row r="74" spans="18:20" x14ac:dyDescent="0.3">
      <c r="R74" s="27"/>
      <c r="S74" s="27"/>
      <c r="T74"/>
    </row>
    <row r="75" spans="18:20" x14ac:dyDescent="0.3">
      <c r="R75" s="27"/>
      <c r="S75" s="27"/>
      <c r="T75"/>
    </row>
    <row r="83" ht="15" customHeight="1" x14ac:dyDescent="0.3"/>
    <row r="84" ht="15" customHeight="1" x14ac:dyDescent="0.3"/>
    <row r="97" ht="15" customHeight="1" x14ac:dyDescent="0.3"/>
    <row r="98" ht="15" customHeight="1" x14ac:dyDescent="0.3"/>
    <row r="111" ht="15" customHeight="1" x14ac:dyDescent="0.3"/>
    <row r="112" ht="15" customHeight="1" x14ac:dyDescent="0.3"/>
    <row r="125" ht="15" customHeight="1" x14ac:dyDescent="0.3"/>
    <row r="126" ht="15" customHeight="1" x14ac:dyDescent="0.3"/>
    <row r="139" ht="15" customHeight="1" x14ac:dyDescent="0.3"/>
    <row r="140" ht="15" customHeight="1" x14ac:dyDescent="0.3"/>
    <row r="153" ht="15" customHeight="1" x14ac:dyDescent="0.3"/>
    <row r="154" ht="15" customHeight="1" x14ac:dyDescent="0.3"/>
    <row r="167" ht="15" customHeight="1" x14ac:dyDescent="0.3"/>
    <row r="168" ht="15" customHeight="1" x14ac:dyDescent="0.3"/>
    <row r="181" ht="15" customHeight="1" x14ac:dyDescent="0.3"/>
    <row r="182" ht="15" customHeight="1" x14ac:dyDescent="0.3"/>
  </sheetData>
  <mergeCells count="84">
    <mergeCell ref="B33:B34"/>
    <mergeCell ref="C33:C34"/>
    <mergeCell ref="F33:F34"/>
    <mergeCell ref="G33:G34"/>
    <mergeCell ref="B35:B36"/>
    <mergeCell ref="C35:C36"/>
    <mergeCell ref="F35:F36"/>
    <mergeCell ref="G35:G36"/>
    <mergeCell ref="B37:B38"/>
    <mergeCell ref="C37:C38"/>
    <mergeCell ref="F37:F38"/>
    <mergeCell ref="G37:G38"/>
    <mergeCell ref="B39:B40"/>
    <mergeCell ref="C39:C40"/>
    <mergeCell ref="F39:F40"/>
    <mergeCell ref="G39:G40"/>
    <mergeCell ref="B25:B26"/>
    <mergeCell ref="C25:C26"/>
    <mergeCell ref="F25:F26"/>
    <mergeCell ref="G25:G26"/>
    <mergeCell ref="B27:B28"/>
    <mergeCell ref="C27:C28"/>
    <mergeCell ref="F27:F28"/>
    <mergeCell ref="G27:G28"/>
    <mergeCell ref="B29:B30"/>
    <mergeCell ref="C29:C30"/>
    <mergeCell ref="F29:F30"/>
    <mergeCell ref="G29:G30"/>
    <mergeCell ref="B31:B32"/>
    <mergeCell ref="C31:C32"/>
    <mergeCell ref="F31:F32"/>
    <mergeCell ref="G31:G32"/>
    <mergeCell ref="B23:B24"/>
    <mergeCell ref="C23:C24"/>
    <mergeCell ref="F23:F24"/>
    <mergeCell ref="G23:G24"/>
    <mergeCell ref="B19:B20"/>
    <mergeCell ref="C19:C20"/>
    <mergeCell ref="F19:F20"/>
    <mergeCell ref="G19:G20"/>
    <mergeCell ref="B17:B18"/>
    <mergeCell ref="C17:C18"/>
    <mergeCell ref="F17:F18"/>
    <mergeCell ref="G17:G18"/>
    <mergeCell ref="B21:B22"/>
    <mergeCell ref="C21:C22"/>
    <mergeCell ref="F21:F22"/>
    <mergeCell ref="G21:G22"/>
    <mergeCell ref="F13:F14"/>
    <mergeCell ref="G13:G14"/>
    <mergeCell ref="B15:B16"/>
    <mergeCell ref="H7:H8"/>
    <mergeCell ref="I7:I8"/>
    <mergeCell ref="B9:B10"/>
    <mergeCell ref="C9:C10"/>
    <mergeCell ref="F9:F10"/>
    <mergeCell ref="G9:G10"/>
    <mergeCell ref="C15:C16"/>
    <mergeCell ref="F15:F16"/>
    <mergeCell ref="G15:G16"/>
    <mergeCell ref="B11:B12"/>
    <mergeCell ref="C11:C12"/>
    <mergeCell ref="A2:B2"/>
    <mergeCell ref="B3:B6"/>
    <mergeCell ref="C3:C4"/>
    <mergeCell ref="F3:F4"/>
    <mergeCell ref="G3:G4"/>
    <mergeCell ref="A3:A12"/>
    <mergeCell ref="A13:A40"/>
    <mergeCell ref="B7:B8"/>
    <mergeCell ref="H3:H4"/>
    <mergeCell ref="I3:I4"/>
    <mergeCell ref="C5:C6"/>
    <mergeCell ref="F5:F6"/>
    <mergeCell ref="G5:G6"/>
    <mergeCell ref="H5:H6"/>
    <mergeCell ref="I5:I6"/>
    <mergeCell ref="C7:C8"/>
    <mergeCell ref="F7:F8"/>
    <mergeCell ref="G7:G8"/>
    <mergeCell ref="F11:F12"/>
    <mergeCell ref="G11:G12"/>
    <mergeCell ref="B13:B14"/>
    <mergeCell ref="C13:C14"/>
  </mergeCells>
  <conditionalFormatting sqref="G13:G40">
    <cfRule type="expression" dxfId="25" priority="1" stopIfTrue="1">
      <formula>IF($C13=500,G13&gt;84.5)</formula>
    </cfRule>
  </conditionalFormatting>
  <conditionalFormatting sqref="I3:I8">
    <cfRule type="expression" dxfId="24" priority="4">
      <formula>($I3="N")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41F5506-24B6-4C8D-A30C-1B6DAAB4C47F}">
            <xm:f>'Run 8 (% Cells)'!$E3&lt;30</xm:f>
            <x14:dxf>
              <fill>
                <patternFill>
                  <bgColor rgb="FFFFFFCC"/>
                </patternFill>
              </fill>
            </x14:dxf>
          </x14:cfRule>
          <xm:sqref>D3:D40</xm:sqref>
        </x14:conditionalFormatting>
        <x14:conditionalFormatting xmlns:xm="http://schemas.microsoft.com/office/excel/2006/main">
          <x14:cfRule type="expression" priority="2" id="{EA85FF25-6492-4FC8-8567-0FE5A178D289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80C65BA0-BBB6-463F-8B0F-246D6477DBAB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G5:G8</xm:sqref>
        </x14:conditionalFormatting>
        <x14:conditionalFormatting xmlns:xm="http://schemas.microsoft.com/office/excel/2006/main">
          <x14:cfRule type="expression" priority="586" id="{EA85FF25-6492-4FC8-8567-0FE5A178D289}">
            <xm:f>IF(Summary!$C12=100,G9&lt;95.5)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87" id="{80C65BA0-BBB6-463F-8B0F-246D6477DBAB}">
            <xm:f>IF(Summary!$C12=90,OR(G9&gt;95.4,G9&lt;84.49))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G9:G14</xm:sqref>
        </x14:conditionalFormatting>
        <x14:conditionalFormatting xmlns:xm="http://schemas.microsoft.com/office/excel/2006/main">
          <x14:cfRule type="expression" priority="1254" id="{EA85FF25-6492-4FC8-8567-0FE5A178D289}">
            <xm:f>IF(Summary!#REF!=100,G15&lt;95.5)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55" id="{80C65BA0-BBB6-463F-8B0F-246D6477DBAB}">
            <xm:f>IF(Summary!#REF!=90,OR(G15&gt;95.4,G15&lt;84.49))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G15:G40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893C-D0B7-4A8F-9864-48421922B3D0}">
  <sheetPr>
    <tabColor rgb="FF8DD4DB"/>
    <pageSetUpPr fitToPage="1"/>
  </sheetPr>
  <dimension ref="A1:L56"/>
  <sheetViews>
    <sheetView topLeftCell="A7" zoomScaleNormal="100" workbookViewId="0">
      <selection activeCell="B15" sqref="B15:E40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2" max="12" width="7.109375" customWidth="1"/>
  </cols>
  <sheetData>
    <row r="1" spans="1:12" ht="15" thickBot="1" x14ac:dyDescent="0.35">
      <c r="J1" s="54" t="s">
        <v>36</v>
      </c>
      <c r="K1" s="54" t="s">
        <v>37</v>
      </c>
      <c r="L1" s="54" t="s">
        <v>38</v>
      </c>
    </row>
    <row r="2" spans="1:12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39</v>
      </c>
      <c r="L2" s="55">
        <v>76.760000000000005</v>
      </c>
    </row>
    <row r="3" spans="1:12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>$L$2</f>
        <v>76.760000000000005</v>
      </c>
      <c r="J3" s="55">
        <v>2</v>
      </c>
      <c r="K3" s="55" t="s">
        <v>40</v>
      </c>
      <c r="L3" s="55">
        <v>76.75</v>
      </c>
    </row>
    <row r="4" spans="1:12" x14ac:dyDescent="0.3">
      <c r="A4" s="240"/>
      <c r="B4" s="180"/>
      <c r="C4" s="153"/>
      <c r="D4" s="30">
        <f t="shared" ref="D4:D40" si="0">D3+1</f>
        <v>2</v>
      </c>
      <c r="E4" s="21">
        <f>$L$3</f>
        <v>76.75</v>
      </c>
      <c r="J4" s="55">
        <v>3</v>
      </c>
      <c r="K4" s="55" t="s">
        <v>41</v>
      </c>
      <c r="L4" s="55">
        <v>76.900000000000006</v>
      </c>
    </row>
    <row r="5" spans="1:12" ht="15" customHeight="1" x14ac:dyDescent="0.3">
      <c r="A5" s="240"/>
      <c r="B5" s="180"/>
      <c r="C5" s="152" t="s">
        <v>0</v>
      </c>
      <c r="D5" s="30">
        <f t="shared" si="0"/>
        <v>3</v>
      </c>
      <c r="E5" s="21">
        <f>$L$4</f>
        <v>76.900000000000006</v>
      </c>
      <c r="J5" s="55">
        <v>4</v>
      </c>
      <c r="K5" s="55" t="s">
        <v>42</v>
      </c>
      <c r="L5" s="55">
        <v>76.67</v>
      </c>
    </row>
    <row r="6" spans="1:12" x14ac:dyDescent="0.3">
      <c r="A6" s="240"/>
      <c r="B6" s="181"/>
      <c r="C6" s="129"/>
      <c r="D6" s="5">
        <f t="shared" si="0"/>
        <v>4</v>
      </c>
      <c r="E6" s="22">
        <f>$L$5</f>
        <v>76.67</v>
      </c>
      <c r="J6" s="55">
        <v>5</v>
      </c>
      <c r="K6" s="55" t="s">
        <v>43</v>
      </c>
      <c r="L6" s="55">
        <v>75.260000000000005</v>
      </c>
    </row>
    <row r="7" spans="1:12" ht="15" customHeight="1" x14ac:dyDescent="0.3">
      <c r="A7" s="240"/>
      <c r="B7" s="179" t="s">
        <v>11</v>
      </c>
      <c r="C7" s="128" t="str">
        <f>Summary!$B$8</f>
        <v>0.1% DMSO - PI</v>
      </c>
      <c r="D7" s="4">
        <f t="shared" si="0"/>
        <v>5</v>
      </c>
      <c r="E7" s="23">
        <f>$L$6</f>
        <v>75.260000000000005</v>
      </c>
      <c r="J7" s="55">
        <v>6</v>
      </c>
      <c r="K7" s="55" t="s">
        <v>44</v>
      </c>
      <c r="L7" s="55">
        <v>76.55</v>
      </c>
    </row>
    <row r="8" spans="1:12" x14ac:dyDescent="0.3">
      <c r="A8" s="240"/>
      <c r="B8" s="181"/>
      <c r="C8" s="178"/>
      <c r="D8" s="6">
        <f t="shared" si="0"/>
        <v>6</v>
      </c>
      <c r="E8" s="25">
        <f t="shared" ref="E8:E40" si="1">$L7</f>
        <v>76.55</v>
      </c>
      <c r="J8" s="55">
        <v>7</v>
      </c>
      <c r="K8" s="55" t="s">
        <v>45</v>
      </c>
      <c r="L8" s="55">
        <v>58.88</v>
      </c>
    </row>
    <row r="9" spans="1:12" ht="15" customHeight="1" x14ac:dyDescent="0.3">
      <c r="A9" s="240"/>
      <c r="B9" s="248" t="str">
        <f>Summary!$A$12</f>
        <v>Reactive Black 5</v>
      </c>
      <c r="C9" s="208">
        <f>Summary!$B$12</f>
        <v>250</v>
      </c>
      <c r="D9" s="4">
        <f t="shared" si="0"/>
        <v>7</v>
      </c>
      <c r="E9" s="23">
        <f t="shared" si="1"/>
        <v>58.88</v>
      </c>
      <c r="J9" s="55">
        <v>8</v>
      </c>
      <c r="K9" s="55" t="s">
        <v>46</v>
      </c>
      <c r="L9" s="55">
        <v>59.68</v>
      </c>
    </row>
    <row r="10" spans="1:12" x14ac:dyDescent="0.3">
      <c r="A10" s="240"/>
      <c r="B10" s="249"/>
      <c r="C10" s="209"/>
      <c r="D10" s="5">
        <f t="shared" si="0"/>
        <v>8</v>
      </c>
      <c r="E10" s="22">
        <f t="shared" si="1"/>
        <v>59.68</v>
      </c>
      <c r="J10" s="55">
        <v>9</v>
      </c>
      <c r="K10" s="55" t="s">
        <v>47</v>
      </c>
      <c r="L10" s="55">
        <v>48.15</v>
      </c>
    </row>
    <row r="11" spans="1:12" x14ac:dyDescent="0.3">
      <c r="A11" s="240"/>
      <c r="B11" s="248" t="str">
        <f>Summary!$A$14</f>
        <v>PPD</v>
      </c>
      <c r="C11" s="208">
        <f>Summary!$B$14</f>
        <v>75</v>
      </c>
      <c r="D11" s="4">
        <f t="shared" si="0"/>
        <v>9</v>
      </c>
      <c r="E11" s="23">
        <f t="shared" si="1"/>
        <v>48.15</v>
      </c>
      <c r="J11" s="55">
        <v>10</v>
      </c>
      <c r="K11" s="55" t="s">
        <v>48</v>
      </c>
      <c r="L11" s="55">
        <v>49.47</v>
      </c>
    </row>
    <row r="12" spans="1:12" ht="15" thickBot="1" x14ac:dyDescent="0.35">
      <c r="A12" s="241"/>
      <c r="B12" s="251"/>
      <c r="C12" s="232"/>
      <c r="D12" s="29">
        <f t="shared" si="0"/>
        <v>10</v>
      </c>
      <c r="E12" s="26">
        <f t="shared" si="1"/>
        <v>49.47</v>
      </c>
      <c r="J12" s="55">
        <v>11</v>
      </c>
      <c r="K12" s="55" t="s">
        <v>49</v>
      </c>
      <c r="L12" s="55">
        <v>73.3</v>
      </c>
    </row>
    <row r="13" spans="1:12" ht="15" customHeight="1" x14ac:dyDescent="0.3">
      <c r="A13" s="193" t="s">
        <v>35</v>
      </c>
      <c r="B13" s="254" t="str">
        <f>Summary!$A$16</f>
        <v>BRTGA-021</v>
      </c>
      <c r="C13" s="247">
        <f>Summary!$B$16</f>
        <v>500</v>
      </c>
      <c r="D13" s="19">
        <f t="shared" si="0"/>
        <v>11</v>
      </c>
      <c r="E13" s="24">
        <f t="shared" si="1"/>
        <v>73.3</v>
      </c>
      <c r="J13" s="55">
        <v>12</v>
      </c>
      <c r="K13" s="55" t="s">
        <v>50</v>
      </c>
      <c r="L13" s="55">
        <v>75.56</v>
      </c>
    </row>
    <row r="14" spans="1:12" x14ac:dyDescent="0.3">
      <c r="A14" s="194"/>
      <c r="B14" s="246"/>
      <c r="C14" s="209"/>
      <c r="D14" s="5">
        <f t="shared" si="0"/>
        <v>12</v>
      </c>
      <c r="E14" s="22">
        <f t="shared" si="1"/>
        <v>75.56</v>
      </c>
      <c r="J14" s="55">
        <v>13</v>
      </c>
      <c r="K14" s="55" t="s">
        <v>51</v>
      </c>
      <c r="L14" s="55">
        <v>73.7</v>
      </c>
    </row>
    <row r="15" spans="1:12" ht="15" customHeight="1" x14ac:dyDescent="0.3">
      <c r="A15" s="194"/>
      <c r="B15" s="244"/>
      <c r="C15" s="208"/>
      <c r="D15" s="4"/>
      <c r="E15" s="23"/>
      <c r="J15" s="55">
        <v>14</v>
      </c>
      <c r="K15" s="55" t="s">
        <v>52</v>
      </c>
      <c r="L15" s="55">
        <v>72.11</v>
      </c>
    </row>
    <row r="16" spans="1:12" x14ac:dyDescent="0.3">
      <c r="A16" s="194"/>
      <c r="B16" s="246"/>
      <c r="C16" s="209"/>
      <c r="D16" s="5"/>
      <c r="E16" s="22"/>
      <c r="J16" s="55">
        <v>15</v>
      </c>
      <c r="K16" s="55" t="s">
        <v>53</v>
      </c>
      <c r="L16" s="55">
        <v>79.88</v>
      </c>
    </row>
    <row r="17" spans="1:12" ht="15" customHeight="1" x14ac:dyDescent="0.3">
      <c r="A17" s="194"/>
      <c r="B17" s="197"/>
      <c r="C17" s="208"/>
      <c r="D17" s="4"/>
      <c r="E17" s="23"/>
      <c r="J17" s="55">
        <v>16</v>
      </c>
      <c r="K17" s="55" t="s">
        <v>54</v>
      </c>
      <c r="L17" s="55">
        <v>79.06</v>
      </c>
    </row>
    <row r="18" spans="1:12" x14ac:dyDescent="0.3">
      <c r="A18" s="194"/>
      <c r="B18" s="198"/>
      <c r="C18" s="209"/>
      <c r="D18" s="5"/>
      <c r="E18" s="22"/>
      <c r="J18" s="55">
        <v>17</v>
      </c>
      <c r="K18" s="55" t="s">
        <v>55</v>
      </c>
      <c r="L18" s="55">
        <v>68.75</v>
      </c>
    </row>
    <row r="19" spans="1:12" ht="15" customHeight="1" x14ac:dyDescent="0.3">
      <c r="A19" s="194"/>
      <c r="B19" s="197"/>
      <c r="C19" s="208"/>
      <c r="D19" s="4"/>
      <c r="E19" s="23"/>
      <c r="J19" s="55">
        <v>18</v>
      </c>
      <c r="K19" s="55" t="s">
        <v>56</v>
      </c>
      <c r="L19" s="55">
        <v>66.849999999999994</v>
      </c>
    </row>
    <row r="20" spans="1:12" x14ac:dyDescent="0.3">
      <c r="A20" s="194"/>
      <c r="B20" s="198"/>
      <c r="C20" s="209"/>
      <c r="D20" s="5"/>
      <c r="E20" s="22"/>
      <c r="J20" s="55">
        <v>19</v>
      </c>
      <c r="K20" s="55" t="s">
        <v>57</v>
      </c>
      <c r="L20" s="55">
        <v>77.95</v>
      </c>
    </row>
    <row r="21" spans="1:12" ht="15" customHeight="1" x14ac:dyDescent="0.3">
      <c r="A21" s="194"/>
      <c r="B21" s="244"/>
      <c r="C21" s="208"/>
      <c r="D21" s="4"/>
      <c r="E21" s="23"/>
      <c r="J21" s="55">
        <v>20</v>
      </c>
      <c r="K21" s="55" t="s">
        <v>58</v>
      </c>
      <c r="L21" s="55">
        <v>75.02</v>
      </c>
    </row>
    <row r="22" spans="1:12" x14ac:dyDescent="0.3">
      <c r="A22" s="194"/>
      <c r="B22" s="246"/>
      <c r="C22" s="209"/>
      <c r="D22" s="5"/>
      <c r="E22" s="22"/>
      <c r="J22" s="55">
        <v>21</v>
      </c>
      <c r="K22" s="55" t="s">
        <v>59</v>
      </c>
      <c r="L22" s="55">
        <v>58.45</v>
      </c>
    </row>
    <row r="23" spans="1:12" ht="15" customHeight="1" x14ac:dyDescent="0.3">
      <c r="A23" s="194"/>
      <c r="B23" s="197"/>
      <c r="C23" s="208"/>
      <c r="D23" s="4"/>
      <c r="E23" s="23"/>
      <c r="J23" s="55">
        <v>22</v>
      </c>
      <c r="K23" s="55" t="s">
        <v>60</v>
      </c>
      <c r="L23" s="55">
        <v>62.23</v>
      </c>
    </row>
    <row r="24" spans="1:12" x14ac:dyDescent="0.3">
      <c r="A24" s="194"/>
      <c r="B24" s="198"/>
      <c r="C24" s="209"/>
      <c r="D24" s="5"/>
      <c r="E24" s="22"/>
      <c r="J24" s="55">
        <v>23</v>
      </c>
      <c r="K24" s="55" t="s">
        <v>61</v>
      </c>
      <c r="L24" s="55">
        <v>81.010000000000005</v>
      </c>
    </row>
    <row r="25" spans="1:12" x14ac:dyDescent="0.3">
      <c r="A25" s="194"/>
      <c r="B25" s="197"/>
      <c r="C25" s="208"/>
      <c r="D25" s="4"/>
      <c r="E25" s="23"/>
      <c r="J25" s="55">
        <v>24</v>
      </c>
      <c r="K25" s="55" t="s">
        <v>62</v>
      </c>
      <c r="L25" s="55">
        <v>80.86</v>
      </c>
    </row>
    <row r="26" spans="1:12" x14ac:dyDescent="0.3">
      <c r="A26" s="194"/>
      <c r="B26" s="198"/>
      <c r="C26" s="209"/>
      <c r="D26" s="5"/>
      <c r="E26" s="22"/>
      <c r="J26" s="55">
        <v>25</v>
      </c>
      <c r="K26" s="55" t="s">
        <v>63</v>
      </c>
      <c r="L26" s="55">
        <v>74.989999999999995</v>
      </c>
    </row>
    <row r="27" spans="1:12" x14ac:dyDescent="0.3">
      <c r="A27" s="194"/>
      <c r="B27" s="197"/>
      <c r="C27" s="208"/>
      <c r="D27" s="4"/>
      <c r="E27" s="23"/>
      <c r="J27" s="55">
        <v>26</v>
      </c>
      <c r="K27" s="55" t="s">
        <v>64</v>
      </c>
      <c r="L27" s="55">
        <v>76.81</v>
      </c>
    </row>
    <row r="28" spans="1:12" x14ac:dyDescent="0.3">
      <c r="A28" s="194"/>
      <c r="B28" s="198"/>
      <c r="C28" s="209"/>
      <c r="D28" s="5"/>
      <c r="E28" s="22"/>
      <c r="J28" s="55">
        <v>27</v>
      </c>
      <c r="K28" s="55" t="s">
        <v>65</v>
      </c>
      <c r="L28" s="55">
        <v>75.319999999999993</v>
      </c>
    </row>
    <row r="29" spans="1:12" ht="15" customHeight="1" x14ac:dyDescent="0.3">
      <c r="A29" s="194"/>
      <c r="B29" s="197"/>
      <c r="C29" s="208"/>
      <c r="D29" s="4"/>
      <c r="E29" s="23"/>
      <c r="J29" s="55">
        <v>28</v>
      </c>
      <c r="K29" s="55" t="s">
        <v>66</v>
      </c>
      <c r="L29" s="55">
        <v>76.459999999999994</v>
      </c>
    </row>
    <row r="30" spans="1:12" x14ac:dyDescent="0.3">
      <c r="A30" s="194"/>
      <c r="B30" s="198"/>
      <c r="C30" s="209"/>
      <c r="D30" s="5"/>
      <c r="E30" s="22"/>
      <c r="J30" s="55">
        <v>29</v>
      </c>
      <c r="K30" s="55" t="s">
        <v>67</v>
      </c>
      <c r="L30" s="55">
        <v>80.84</v>
      </c>
    </row>
    <row r="31" spans="1:12" x14ac:dyDescent="0.3">
      <c r="A31" s="194"/>
      <c r="B31" s="197"/>
      <c r="C31" s="208"/>
      <c r="D31" s="4"/>
      <c r="E31" s="23"/>
      <c r="J31" s="55">
        <v>30</v>
      </c>
      <c r="K31" s="55" t="s">
        <v>68</v>
      </c>
      <c r="L31" s="55">
        <v>80.33</v>
      </c>
    </row>
    <row r="32" spans="1:12" x14ac:dyDescent="0.3">
      <c r="A32" s="194"/>
      <c r="B32" s="198"/>
      <c r="C32" s="209"/>
      <c r="D32" s="5"/>
      <c r="E32" s="22"/>
      <c r="J32" s="55">
        <v>31</v>
      </c>
      <c r="K32" s="55" t="s">
        <v>69</v>
      </c>
      <c r="L32" s="55">
        <v>80.38</v>
      </c>
    </row>
    <row r="33" spans="1:12" x14ac:dyDescent="0.3">
      <c r="A33" s="194"/>
      <c r="B33" s="197"/>
      <c r="C33" s="237"/>
      <c r="D33" s="4"/>
      <c r="E33" s="23"/>
      <c r="J33" s="55">
        <v>32</v>
      </c>
      <c r="K33" s="55" t="s">
        <v>70</v>
      </c>
      <c r="L33" s="55">
        <v>76.400000000000006</v>
      </c>
    </row>
    <row r="34" spans="1:12" x14ac:dyDescent="0.3">
      <c r="A34" s="194"/>
      <c r="B34" s="198"/>
      <c r="C34" s="238"/>
      <c r="D34" s="5"/>
      <c r="E34" s="22"/>
      <c r="J34" s="55">
        <v>33</v>
      </c>
      <c r="K34" s="55" t="s">
        <v>71</v>
      </c>
      <c r="L34" s="55">
        <v>76.14</v>
      </c>
    </row>
    <row r="35" spans="1:12" x14ac:dyDescent="0.3">
      <c r="A35" s="194"/>
      <c r="B35" s="244"/>
      <c r="C35" s="208"/>
      <c r="D35" s="4"/>
      <c r="E35" s="23"/>
      <c r="J35" s="55">
        <v>34</v>
      </c>
      <c r="K35" s="55" t="s">
        <v>72</v>
      </c>
      <c r="L35" s="55">
        <v>79.27</v>
      </c>
    </row>
    <row r="36" spans="1:12" x14ac:dyDescent="0.3">
      <c r="A36" s="194"/>
      <c r="B36" s="246"/>
      <c r="C36" s="209"/>
      <c r="D36" s="5"/>
      <c r="E36" s="22"/>
      <c r="J36" s="55">
        <v>35</v>
      </c>
      <c r="K36" s="55" t="s">
        <v>73</v>
      </c>
      <c r="L36" s="55">
        <v>77.47</v>
      </c>
    </row>
    <row r="37" spans="1:12" x14ac:dyDescent="0.3">
      <c r="A37" s="194"/>
      <c r="B37" s="244"/>
      <c r="C37" s="208"/>
      <c r="D37" s="4"/>
      <c r="E37" s="23"/>
      <c r="J37" s="55">
        <v>36</v>
      </c>
      <c r="K37" s="55" t="s">
        <v>74</v>
      </c>
      <c r="L37" s="55">
        <v>78.900000000000006</v>
      </c>
    </row>
    <row r="38" spans="1:12" x14ac:dyDescent="0.3">
      <c r="A38" s="194"/>
      <c r="B38" s="246"/>
      <c r="C38" s="209"/>
      <c r="D38" s="5"/>
      <c r="E38" s="22"/>
      <c r="J38" s="55">
        <v>37</v>
      </c>
      <c r="K38" s="55" t="s">
        <v>75</v>
      </c>
      <c r="L38" s="55">
        <v>72.16</v>
      </c>
    </row>
    <row r="39" spans="1:12" x14ac:dyDescent="0.3">
      <c r="A39" s="194"/>
      <c r="B39" s="244"/>
      <c r="C39" s="208"/>
      <c r="D39" s="4"/>
      <c r="E39" s="23"/>
      <c r="J39" s="55">
        <v>38</v>
      </c>
      <c r="K39" s="55" t="s">
        <v>76</v>
      </c>
      <c r="L39" s="55">
        <v>73.02</v>
      </c>
    </row>
    <row r="40" spans="1:12" ht="15" thickBot="1" x14ac:dyDescent="0.35">
      <c r="A40" s="195"/>
      <c r="B40" s="245"/>
      <c r="C40" s="232"/>
      <c r="D40" s="29"/>
      <c r="E40" s="26"/>
      <c r="J40" s="55"/>
      <c r="K40" s="55"/>
      <c r="L40" s="55"/>
    </row>
    <row r="41" spans="1:12" x14ac:dyDescent="0.3">
      <c r="J41" s="55"/>
      <c r="K41" s="55"/>
      <c r="L41" s="55"/>
    </row>
    <row r="42" spans="1:12" x14ac:dyDescent="0.3">
      <c r="J42" s="55"/>
      <c r="K42" s="55"/>
      <c r="L42" s="55"/>
    </row>
    <row r="43" spans="1:12" x14ac:dyDescent="0.3">
      <c r="J43" s="55"/>
      <c r="K43" s="55"/>
      <c r="L43" s="55"/>
    </row>
    <row r="44" spans="1:12" x14ac:dyDescent="0.3">
      <c r="J44" s="55"/>
      <c r="K44" s="55"/>
      <c r="L44" s="55"/>
    </row>
    <row r="45" spans="1:12" x14ac:dyDescent="0.3">
      <c r="J45" s="55"/>
      <c r="K45" s="55"/>
      <c r="L45" s="55"/>
    </row>
    <row r="46" spans="1:12" x14ac:dyDescent="0.3">
      <c r="J46" s="55"/>
      <c r="K46" s="55"/>
      <c r="L46" s="55"/>
    </row>
    <row r="47" spans="1:12" x14ac:dyDescent="0.3">
      <c r="J47" s="55"/>
      <c r="K47" s="55"/>
      <c r="L47" s="55"/>
    </row>
    <row r="48" spans="1:12" x14ac:dyDescent="0.3">
      <c r="J48" s="55"/>
      <c r="K48" s="55"/>
      <c r="L48" s="55"/>
    </row>
    <row r="49" spans="10:12" x14ac:dyDescent="0.3">
      <c r="J49" s="55"/>
      <c r="K49" s="55"/>
      <c r="L49" s="55"/>
    </row>
    <row r="50" spans="10:12" x14ac:dyDescent="0.3">
      <c r="J50" s="55"/>
      <c r="K50" s="55"/>
      <c r="L50" s="55"/>
    </row>
    <row r="51" spans="10:12" x14ac:dyDescent="0.3">
      <c r="J51" s="55"/>
      <c r="K51" s="55"/>
      <c r="L51" s="55"/>
    </row>
    <row r="52" spans="10:12" x14ac:dyDescent="0.3">
      <c r="J52" s="55"/>
      <c r="K52" s="55"/>
      <c r="L52" s="55"/>
    </row>
    <row r="53" spans="10:12" x14ac:dyDescent="0.3">
      <c r="J53" s="34"/>
      <c r="K53" s="55"/>
      <c r="L53" s="55"/>
    </row>
    <row r="54" spans="10:12" x14ac:dyDescent="0.3">
      <c r="J54" s="55"/>
      <c r="K54" s="55"/>
      <c r="L54" s="55"/>
    </row>
    <row r="55" spans="10:12" x14ac:dyDescent="0.3">
      <c r="J55" s="55"/>
      <c r="K55" s="55"/>
      <c r="L55" s="55"/>
    </row>
    <row r="56" spans="10:12" x14ac:dyDescent="0.3">
      <c r="J56" s="55"/>
      <c r="K56" s="55"/>
      <c r="L56" s="55"/>
    </row>
  </sheetData>
  <mergeCells count="40">
    <mergeCell ref="B29:B30"/>
    <mergeCell ref="C29:C30"/>
    <mergeCell ref="B31:B32"/>
    <mergeCell ref="C31:C32"/>
    <mergeCell ref="B39:B40"/>
    <mergeCell ref="C39:C40"/>
    <mergeCell ref="B33:B34"/>
    <mergeCell ref="C33:C34"/>
    <mergeCell ref="B35:B36"/>
    <mergeCell ref="C35:C36"/>
    <mergeCell ref="B37:B38"/>
    <mergeCell ref="C37:C38"/>
    <mergeCell ref="B23:B24"/>
    <mergeCell ref="C23:C24"/>
    <mergeCell ref="B25:B26"/>
    <mergeCell ref="C25:C26"/>
    <mergeCell ref="B27:B28"/>
    <mergeCell ref="C27:C28"/>
    <mergeCell ref="B17:B18"/>
    <mergeCell ref="C17:C18"/>
    <mergeCell ref="B19:B20"/>
    <mergeCell ref="C19:C20"/>
    <mergeCell ref="B21:B22"/>
    <mergeCell ref="C21:C22"/>
    <mergeCell ref="A13:A40"/>
    <mergeCell ref="A2:B2"/>
    <mergeCell ref="B3:B6"/>
    <mergeCell ref="C3:C4"/>
    <mergeCell ref="C5:C6"/>
    <mergeCell ref="C7:C8"/>
    <mergeCell ref="B9:B10"/>
    <mergeCell ref="C9:C10"/>
    <mergeCell ref="B11:B12"/>
    <mergeCell ref="C11:C12"/>
    <mergeCell ref="A3:A12"/>
    <mergeCell ref="B7:B8"/>
    <mergeCell ref="B13:B14"/>
    <mergeCell ref="C13:C14"/>
    <mergeCell ref="B15:B16"/>
    <mergeCell ref="C15:C16"/>
  </mergeCells>
  <conditionalFormatting sqref="D3:E40">
    <cfRule type="expression" dxfId="21" priority="1">
      <formula>$E3&lt;30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rowBreaks count="1" manualBreakCount="1">
    <brk id="40" max="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5D96-C94E-47F1-BBD0-576685E48F4A}">
  <sheetPr>
    <tabColor rgb="FFFF99FF"/>
    <pageSetUpPr fitToPage="1"/>
  </sheetPr>
  <dimension ref="A1:W182"/>
  <sheetViews>
    <sheetView topLeftCell="A8" zoomScaleNormal="100" workbookViewId="0">
      <selection activeCell="B15" sqref="B15:G16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5.44140625" style="56" bestFit="1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s="54" t="s">
        <v>36</v>
      </c>
      <c r="P1" s="54" t="s">
        <v>37</v>
      </c>
      <c r="Q1" s="54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 s="55">
        <v>1</v>
      </c>
      <c r="P2" s="55" t="s">
        <v>87</v>
      </c>
      <c r="Q2" s="55">
        <v>99.47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>$Q2</f>
        <v>99.47</v>
      </c>
      <c r="F3" s="242">
        <f>AVERAGE(E3:E4)</f>
        <v>99.460000000000008</v>
      </c>
      <c r="G3" s="243"/>
      <c r="H3" s="229" t="s">
        <v>16</v>
      </c>
      <c r="I3" s="230" t="str">
        <f>IF(ISERR(G5)=TRUE,"",IF(G5&gt;94.5,"Y","N"))</f>
        <v>Y</v>
      </c>
      <c r="J3" s="34"/>
      <c r="O3" s="55">
        <v>2</v>
      </c>
      <c r="P3" s="55" t="s">
        <v>88</v>
      </c>
      <c r="Q3" s="55">
        <v>99.45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16" si="0">D3+1</f>
        <v>2</v>
      </c>
      <c r="E4" s="10">
        <f t="shared" ref="E4:E16" si="1">$Q3</f>
        <v>99.45</v>
      </c>
      <c r="F4" s="97"/>
      <c r="G4" s="116"/>
      <c r="H4" s="203"/>
      <c r="I4" s="199"/>
      <c r="J4" s="34"/>
      <c r="O4" s="55">
        <v>3</v>
      </c>
      <c r="P4" s="55" t="s">
        <v>89</v>
      </c>
      <c r="Q4" s="55">
        <v>91.22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0"/>
        <v>3</v>
      </c>
      <c r="E5" s="10">
        <f t="shared" si="1"/>
        <v>91.22</v>
      </c>
      <c r="F5" s="105">
        <f>AVERAGE(E5:E6)</f>
        <v>91.31</v>
      </c>
      <c r="G5" s="98">
        <f>ROUND(F5/$F$5*100,1)</f>
        <v>100</v>
      </c>
      <c r="H5" s="203" t="s">
        <v>18</v>
      </c>
      <c r="I5" s="201" t="str">
        <f>IF((ISERR(G7)=TRUE),"",IF(COUNTIFS(G7:G8,"&gt;84.5")&lt;1,"N","Y"))</f>
        <v>Y</v>
      </c>
      <c r="J5" s="34"/>
      <c r="O5" s="55">
        <v>4</v>
      </c>
      <c r="P5" s="55" t="s">
        <v>90</v>
      </c>
      <c r="Q5" s="55">
        <v>91.4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0"/>
        <v>4</v>
      </c>
      <c r="E6" s="8">
        <f t="shared" si="1"/>
        <v>91.4</v>
      </c>
      <c r="F6" s="101"/>
      <c r="G6" s="99"/>
      <c r="H6" s="203"/>
      <c r="I6" s="202"/>
      <c r="J6" s="34"/>
      <c r="O6" s="55">
        <v>5</v>
      </c>
      <c r="P6" s="55" t="s">
        <v>91</v>
      </c>
      <c r="Q6" s="55">
        <v>91.14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179" t="s">
        <v>11</v>
      </c>
      <c r="C7" s="128" t="str">
        <f>Summary!$B8</f>
        <v>0.1% DMSO - PI</v>
      </c>
      <c r="D7" s="4">
        <f t="shared" si="0"/>
        <v>5</v>
      </c>
      <c r="E7" s="9">
        <f t="shared" si="1"/>
        <v>91.14</v>
      </c>
      <c r="F7" s="96">
        <f>AVERAGE(E7:E8)</f>
        <v>91.265000000000001</v>
      </c>
      <c r="G7" s="103">
        <f>ROUND(F7/$F$5*100,1)</f>
        <v>100</v>
      </c>
      <c r="H7" s="203" t="s">
        <v>19</v>
      </c>
      <c r="I7" s="199" t="str">
        <f>IF(OR(ISERR(G11)=TRUE,ISERR(G9)=TRUE),"",IF(COUNTIFS(G9:G12,"&gt;=84.5")&lt;2,"N","Y"))</f>
        <v>Y</v>
      </c>
      <c r="J7" s="34"/>
      <c r="O7" s="55">
        <v>6</v>
      </c>
      <c r="P7" s="55" t="s">
        <v>92</v>
      </c>
      <c r="Q7" s="55">
        <v>91.39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181"/>
      <c r="C8" s="129"/>
      <c r="D8" s="5">
        <f t="shared" si="0"/>
        <v>6</v>
      </c>
      <c r="E8" s="8">
        <f t="shared" si="1"/>
        <v>91.39</v>
      </c>
      <c r="F8" s="101"/>
      <c r="G8" s="99"/>
      <c r="H8" s="204"/>
      <c r="I8" s="200"/>
      <c r="J8" s="34"/>
      <c r="O8" s="55">
        <v>7</v>
      </c>
      <c r="P8" s="55" t="s">
        <v>93</v>
      </c>
      <c r="Q8" s="55">
        <v>78.31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79" t="str">
        <f>Summary!$A12</f>
        <v>Reactive Black 5</v>
      </c>
      <c r="C9" s="208">
        <f>Summary!$B12</f>
        <v>250</v>
      </c>
      <c r="D9" s="4">
        <f t="shared" si="0"/>
        <v>7</v>
      </c>
      <c r="E9" s="9">
        <f>$Q8</f>
        <v>78.31</v>
      </c>
      <c r="F9" s="97">
        <f>AVERAGE(E9:E10)</f>
        <v>79.039999999999992</v>
      </c>
      <c r="G9" s="108">
        <f>ROUND(F9/$F$5*100,1)</f>
        <v>86.6</v>
      </c>
      <c r="I9" s="34"/>
      <c r="J9" s="34"/>
      <c r="O9" s="55">
        <v>8</v>
      </c>
      <c r="P9" s="55" t="s">
        <v>94</v>
      </c>
      <c r="Q9" s="55">
        <v>79.77</v>
      </c>
      <c r="R9" s="27"/>
      <c r="S9" s="27"/>
      <c r="T9" s="27"/>
      <c r="U9" s="55"/>
      <c r="V9" s="55"/>
      <c r="W9" s="55"/>
    </row>
    <row r="10" spans="1:23" x14ac:dyDescent="0.3">
      <c r="A10" s="240"/>
      <c r="B10" s="181"/>
      <c r="C10" s="209"/>
      <c r="D10" s="6">
        <f t="shared" si="0"/>
        <v>8</v>
      </c>
      <c r="E10" s="11">
        <f t="shared" si="1"/>
        <v>79.77</v>
      </c>
      <c r="F10" s="105"/>
      <c r="G10" s="108"/>
      <c r="I10" s="34"/>
      <c r="J10" s="34"/>
      <c r="O10" s="55">
        <v>9</v>
      </c>
      <c r="P10" s="55" t="s">
        <v>95</v>
      </c>
      <c r="Q10" s="55">
        <v>78.42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Summary!$A14</f>
        <v>PPD</v>
      </c>
      <c r="C11" s="208">
        <f>Summary!$B14</f>
        <v>75</v>
      </c>
      <c r="D11" s="4">
        <f t="shared" si="0"/>
        <v>9</v>
      </c>
      <c r="E11" s="9">
        <f t="shared" si="1"/>
        <v>78.42</v>
      </c>
      <c r="F11" s="96">
        <f>AVERAGE(E11:E12)</f>
        <v>78.444999999999993</v>
      </c>
      <c r="G11" s="103">
        <f>ROUND(F11/$F$5*100,1)</f>
        <v>85.9</v>
      </c>
      <c r="I11" s="34"/>
      <c r="J11" s="34"/>
      <c r="O11" s="55">
        <v>10</v>
      </c>
      <c r="P11" s="55" t="s">
        <v>96</v>
      </c>
      <c r="Q11" s="55">
        <v>78.47</v>
      </c>
      <c r="R11" s="27"/>
      <c r="S11" s="27"/>
      <c r="T11" s="27"/>
      <c r="U11" s="55"/>
      <c r="V11" s="55"/>
      <c r="W11" s="55"/>
    </row>
    <row r="12" spans="1:23" ht="15" thickBot="1" x14ac:dyDescent="0.35">
      <c r="A12" s="241"/>
      <c r="B12" s="233"/>
      <c r="C12" s="232"/>
      <c r="D12" s="29">
        <f t="shared" si="0"/>
        <v>10</v>
      </c>
      <c r="E12" s="13">
        <f t="shared" si="1"/>
        <v>78.47</v>
      </c>
      <c r="F12" s="102"/>
      <c r="G12" s="104"/>
      <c r="I12" s="34"/>
      <c r="J12" s="34"/>
      <c r="O12" s="55">
        <v>11</v>
      </c>
      <c r="P12" s="55" t="s">
        <v>97</v>
      </c>
      <c r="Q12" s="55">
        <v>89.66</v>
      </c>
      <c r="R12" s="27"/>
      <c r="S12" s="27"/>
      <c r="T12" s="27"/>
      <c r="U12" s="55"/>
      <c r="V12" s="55"/>
      <c r="W12" s="55"/>
    </row>
    <row r="13" spans="1:23" ht="22.5" customHeight="1" x14ac:dyDescent="0.3">
      <c r="A13" s="239" t="s">
        <v>35</v>
      </c>
      <c r="B13" s="222" t="str">
        <f>Summary!$A$16</f>
        <v>BRTGA-021</v>
      </c>
      <c r="C13" s="221">
        <f>Summary!$B$16</f>
        <v>500</v>
      </c>
      <c r="D13" s="86">
        <f t="shared" si="0"/>
        <v>11</v>
      </c>
      <c r="E13" s="94">
        <f>$Q12</f>
        <v>89.66</v>
      </c>
      <c r="F13" s="213">
        <f>AVERAGE(E13:E14)</f>
        <v>89.784999999999997</v>
      </c>
      <c r="G13" s="215">
        <f>ROUND(F13/$F$5*100,1)</f>
        <v>98.3</v>
      </c>
      <c r="I13" s="34"/>
      <c r="J13" s="34"/>
      <c r="O13" s="55">
        <v>12</v>
      </c>
      <c r="P13" s="55" t="s">
        <v>98</v>
      </c>
      <c r="Q13" s="55">
        <v>89.91</v>
      </c>
      <c r="R13" s="27"/>
      <c r="S13" s="27"/>
      <c r="T13" s="27"/>
      <c r="U13" s="55"/>
      <c r="V13" s="55"/>
      <c r="W13" s="55"/>
    </row>
    <row r="14" spans="1:23" ht="22.5" customHeight="1" x14ac:dyDescent="0.3">
      <c r="A14" s="240"/>
      <c r="B14" s="212"/>
      <c r="C14" s="209"/>
      <c r="D14" s="88">
        <f t="shared" si="0"/>
        <v>12</v>
      </c>
      <c r="E14" s="76">
        <f t="shared" si="1"/>
        <v>89.91</v>
      </c>
      <c r="F14" s="214"/>
      <c r="G14" s="216"/>
      <c r="I14" s="34"/>
      <c r="J14" s="34"/>
      <c r="O14" s="55">
        <v>13</v>
      </c>
      <c r="P14" s="55" t="s">
        <v>108</v>
      </c>
      <c r="Q14" s="55">
        <v>90.6</v>
      </c>
      <c r="R14" s="27"/>
      <c r="S14" s="27"/>
      <c r="T14" s="27"/>
      <c r="U14" s="55"/>
      <c r="V14" s="55"/>
      <c r="W14" s="55"/>
    </row>
    <row r="15" spans="1:23" ht="22.5" customHeight="1" x14ac:dyDescent="0.3">
      <c r="A15" s="240"/>
      <c r="B15" s="206"/>
      <c r="C15" s="208"/>
      <c r="D15" s="77"/>
      <c r="E15" s="95"/>
      <c r="F15" s="96"/>
      <c r="G15" s="103"/>
      <c r="I15" s="34"/>
      <c r="J15" s="34"/>
      <c r="O15" s="55">
        <v>14</v>
      </c>
      <c r="P15" s="55" t="s">
        <v>109</v>
      </c>
      <c r="Q15" s="55">
        <v>90.51</v>
      </c>
      <c r="R15" s="27"/>
      <c r="S15" s="27"/>
      <c r="T15" s="27"/>
      <c r="U15" s="55"/>
      <c r="V15" s="55"/>
      <c r="W15" s="55"/>
    </row>
    <row r="16" spans="1:23" ht="22.5" customHeight="1" thickBot="1" x14ac:dyDescent="0.35">
      <c r="A16" s="241"/>
      <c r="B16" s="261"/>
      <c r="C16" s="232"/>
      <c r="D16" s="92"/>
      <c r="E16" s="78"/>
      <c r="F16" s="102"/>
      <c r="G16" s="104"/>
      <c r="I16" s="34"/>
      <c r="J16" s="34"/>
      <c r="Q16"/>
      <c r="R16" s="27"/>
      <c r="S16" s="27"/>
      <c r="T16" s="27"/>
      <c r="U16" s="55"/>
      <c r="V16" s="55"/>
      <c r="W16" s="55"/>
    </row>
    <row r="17" spans="15:23" ht="15" customHeight="1" x14ac:dyDescent="0.3">
      <c r="Q17"/>
      <c r="R17" s="27"/>
      <c r="S17" s="27"/>
      <c r="T17" s="27"/>
      <c r="U17" s="55"/>
      <c r="V17" s="55"/>
      <c r="W17" s="55"/>
    </row>
    <row r="18" spans="15:23" x14ac:dyDescent="0.3">
      <c r="O18" s="55"/>
      <c r="P18" s="55"/>
      <c r="Q18" s="74"/>
      <c r="R18" s="27"/>
      <c r="S18" s="27"/>
      <c r="T18" s="27"/>
      <c r="U18" s="55"/>
      <c r="V18" s="55"/>
      <c r="W18" s="55"/>
    </row>
    <row r="19" spans="15:23" ht="15" customHeight="1" x14ac:dyDescent="0.3">
      <c r="O19" s="55"/>
      <c r="P19" s="55"/>
      <c r="Q19" s="74"/>
      <c r="R19" s="27"/>
      <c r="S19" s="27"/>
      <c r="T19" s="27"/>
      <c r="U19" s="55"/>
      <c r="V19" s="55"/>
      <c r="W19" s="55"/>
    </row>
    <row r="20" spans="15:23" x14ac:dyDescent="0.3">
      <c r="O20" s="55"/>
      <c r="P20" s="55"/>
      <c r="Q20" s="74"/>
      <c r="R20" s="27"/>
      <c r="S20" s="27"/>
      <c r="T20" s="27"/>
      <c r="U20" s="55"/>
      <c r="V20" s="55"/>
      <c r="W20" s="55"/>
    </row>
    <row r="21" spans="15:23" x14ac:dyDescent="0.3">
      <c r="O21" s="55"/>
      <c r="P21" s="55"/>
      <c r="Q21" s="74"/>
      <c r="R21" s="27"/>
      <c r="S21" s="27"/>
      <c r="T21" s="27"/>
      <c r="U21" s="55"/>
      <c r="V21" s="55"/>
      <c r="W21" s="55"/>
    </row>
    <row r="22" spans="15:23" x14ac:dyDescent="0.3">
      <c r="O22" s="55"/>
      <c r="P22" s="55"/>
      <c r="Q22" s="74"/>
      <c r="R22" s="27"/>
      <c r="S22" s="27"/>
      <c r="T22" s="27"/>
      <c r="U22" s="55"/>
      <c r="V22" s="55"/>
      <c r="W22" s="55"/>
    </row>
    <row r="23" spans="15:23" ht="15" customHeight="1" x14ac:dyDescent="0.3">
      <c r="O23" s="55"/>
      <c r="P23" s="55"/>
      <c r="Q23" s="74"/>
      <c r="R23" s="27"/>
      <c r="S23" s="27"/>
      <c r="T23" s="27"/>
      <c r="U23" s="55"/>
      <c r="V23" s="55"/>
      <c r="W23" s="55"/>
    </row>
    <row r="24" spans="15:23" x14ac:dyDescent="0.3">
      <c r="O24" s="55"/>
      <c r="P24" s="55"/>
      <c r="Q24" s="74"/>
      <c r="R24" s="27"/>
      <c r="S24" s="27"/>
      <c r="T24" s="27"/>
      <c r="U24" s="55"/>
      <c r="V24" s="55"/>
      <c r="W24" s="55"/>
    </row>
    <row r="25" spans="15:23" x14ac:dyDescent="0.3">
      <c r="O25" s="55"/>
      <c r="P25" s="55"/>
      <c r="Q25" s="74"/>
      <c r="R25" s="27"/>
      <c r="S25" s="27"/>
      <c r="T25" s="27"/>
      <c r="U25" s="55"/>
      <c r="V25" s="55"/>
      <c r="W25" s="55"/>
    </row>
    <row r="26" spans="15:23" x14ac:dyDescent="0.3">
      <c r="O26" s="55"/>
      <c r="P26" s="55"/>
      <c r="Q26" s="74"/>
      <c r="R26" s="27"/>
      <c r="S26" s="27"/>
      <c r="T26" s="27"/>
      <c r="U26" s="55"/>
      <c r="V26" s="55"/>
      <c r="W26" s="55"/>
    </row>
    <row r="27" spans="15:23" ht="15" customHeight="1" x14ac:dyDescent="0.3">
      <c r="O27" s="55"/>
      <c r="P27" s="55"/>
      <c r="Q27" s="74"/>
      <c r="R27" s="27"/>
      <c r="S27" s="27"/>
      <c r="T27" s="27"/>
      <c r="U27" s="55"/>
      <c r="V27" s="55"/>
      <c r="W27" s="55"/>
    </row>
    <row r="28" spans="15:23" ht="15" customHeight="1" x14ac:dyDescent="0.3">
      <c r="O28" s="55"/>
      <c r="P28" s="55"/>
      <c r="Q28" s="74"/>
      <c r="R28" s="27"/>
      <c r="S28" s="27"/>
      <c r="T28" s="27"/>
      <c r="U28" s="55"/>
      <c r="V28" s="55"/>
      <c r="W28" s="55"/>
    </row>
    <row r="29" spans="15:23" ht="15" customHeight="1" x14ac:dyDescent="0.3">
      <c r="O29" s="55"/>
      <c r="P29" s="55"/>
      <c r="Q29" s="74"/>
      <c r="R29" s="27"/>
      <c r="S29" s="27"/>
      <c r="T29" s="27"/>
      <c r="U29" s="55"/>
      <c r="V29" s="55"/>
      <c r="W29" s="55"/>
    </row>
    <row r="30" spans="15:23" x14ac:dyDescent="0.3">
      <c r="O30" s="55"/>
      <c r="P30" s="55"/>
      <c r="Q30" s="74"/>
      <c r="R30" s="75"/>
      <c r="S30" s="27"/>
      <c r="T30" s="27"/>
      <c r="U30" s="55"/>
      <c r="V30" s="55"/>
      <c r="W30" s="55"/>
    </row>
    <row r="31" spans="15:23" ht="15" customHeight="1" x14ac:dyDescent="0.3">
      <c r="O31" s="55"/>
      <c r="P31" s="55"/>
      <c r="Q31" s="74"/>
      <c r="R31" s="75"/>
      <c r="S31" s="27"/>
      <c r="T31" s="27"/>
      <c r="U31" s="55"/>
      <c r="V31" s="55"/>
      <c r="W31" s="55"/>
    </row>
    <row r="32" spans="15:23" x14ac:dyDescent="0.3">
      <c r="O32" s="55"/>
      <c r="P32" s="55"/>
      <c r="Q32" s="74"/>
      <c r="R32" s="75"/>
      <c r="S32" s="27"/>
      <c r="T32" s="27"/>
      <c r="U32" s="55"/>
      <c r="V32" s="55"/>
      <c r="W32" s="55"/>
    </row>
    <row r="33" spans="15:23" ht="15" customHeight="1" x14ac:dyDescent="0.3">
      <c r="O33" s="55"/>
      <c r="P33" s="55"/>
      <c r="Q33" s="74"/>
      <c r="R33" s="75"/>
      <c r="S33" s="27"/>
      <c r="T33" s="27"/>
      <c r="U33" s="55"/>
      <c r="V33" s="55"/>
      <c r="W33" s="55"/>
    </row>
    <row r="34" spans="15:23" ht="15" customHeight="1" x14ac:dyDescent="0.3">
      <c r="O34" s="55"/>
      <c r="P34" s="55"/>
      <c r="Q34" s="74"/>
      <c r="R34" s="75"/>
      <c r="S34" s="27"/>
      <c r="T34" s="27"/>
      <c r="U34" s="55"/>
      <c r="V34" s="55"/>
      <c r="W34" s="55"/>
    </row>
    <row r="35" spans="15:23" x14ac:dyDescent="0.3">
      <c r="O35" s="55"/>
      <c r="P35" s="55"/>
      <c r="Q35" s="74"/>
      <c r="R35" s="75"/>
      <c r="S35" s="27"/>
      <c r="T35" s="27"/>
      <c r="U35" s="55"/>
      <c r="V35" s="55"/>
      <c r="W35" s="55"/>
    </row>
    <row r="36" spans="15:23" x14ac:dyDescent="0.3">
      <c r="O36" s="55"/>
      <c r="P36" s="55"/>
      <c r="Q36" s="74"/>
      <c r="R36" s="75"/>
      <c r="S36" s="27"/>
      <c r="T36" s="27"/>
      <c r="U36" s="55"/>
      <c r="V36" s="55"/>
      <c r="W36" s="55"/>
    </row>
    <row r="37" spans="15:23" x14ac:dyDescent="0.3">
      <c r="O37" s="55"/>
      <c r="P37" s="55"/>
      <c r="Q37" s="74"/>
      <c r="R37" s="75"/>
      <c r="S37" s="27"/>
      <c r="T37" s="27"/>
      <c r="U37" s="55"/>
      <c r="V37" s="55"/>
      <c r="W37" s="55"/>
    </row>
    <row r="38" spans="15:23" x14ac:dyDescent="0.3">
      <c r="O38" s="55"/>
      <c r="P38" s="55"/>
      <c r="Q38" s="74"/>
      <c r="R38" s="75"/>
      <c r="S38" s="27"/>
      <c r="T38" s="27"/>
      <c r="U38" s="55"/>
      <c r="V38" s="55"/>
      <c r="W38" s="55"/>
    </row>
    <row r="39" spans="15:23" x14ac:dyDescent="0.3">
      <c r="O39" s="55"/>
      <c r="P39" s="55"/>
      <c r="Q39" s="74"/>
      <c r="R39" s="75"/>
      <c r="S39" s="27"/>
      <c r="T39" s="27"/>
      <c r="U39" s="55"/>
      <c r="V39" s="55"/>
      <c r="W39" s="55"/>
    </row>
    <row r="40" spans="15:23" x14ac:dyDescent="0.3">
      <c r="O40" s="55"/>
      <c r="P40" s="55"/>
      <c r="Q40" s="74"/>
      <c r="R40" s="27"/>
      <c r="S40" s="27"/>
      <c r="T40" s="27"/>
      <c r="U40" s="55"/>
      <c r="V40" s="55"/>
      <c r="W40" s="55"/>
    </row>
    <row r="41" spans="15:23" ht="15" customHeight="1" x14ac:dyDescent="0.3">
      <c r="O41" s="55"/>
      <c r="P41" s="55"/>
      <c r="Q41" s="74"/>
      <c r="R41" s="27"/>
      <c r="S41" s="27"/>
      <c r="T41" s="27"/>
      <c r="U41" s="55"/>
      <c r="V41" s="55"/>
      <c r="W41" s="55"/>
    </row>
    <row r="42" spans="15:23" ht="15" customHeight="1" x14ac:dyDescent="0.3">
      <c r="O42" s="55"/>
      <c r="P42" s="55"/>
      <c r="Q42" s="74"/>
      <c r="R42" s="27"/>
      <c r="S42" s="27"/>
      <c r="T42" s="27"/>
      <c r="U42" s="55"/>
      <c r="V42" s="55"/>
      <c r="W42" s="55"/>
    </row>
    <row r="43" spans="15:23" x14ac:dyDescent="0.3">
      <c r="O43" s="55"/>
      <c r="P43" s="55"/>
      <c r="Q43" s="74"/>
      <c r="R43" s="27"/>
      <c r="S43" s="27"/>
      <c r="T43" s="27"/>
      <c r="U43" s="55"/>
      <c r="V43" s="55"/>
      <c r="W43" s="55"/>
    </row>
    <row r="44" spans="15:23" x14ac:dyDescent="0.3">
      <c r="O44" s="55"/>
      <c r="P44" s="55"/>
      <c r="Q44" s="74"/>
      <c r="R44" s="27"/>
      <c r="S44" s="27"/>
      <c r="T44" s="27"/>
      <c r="U44" s="55"/>
      <c r="V44" s="55"/>
      <c r="W44" s="55"/>
    </row>
    <row r="45" spans="15:23" x14ac:dyDescent="0.3">
      <c r="O45" s="55"/>
      <c r="P45" s="55"/>
      <c r="Q45" s="74"/>
      <c r="R45" s="27"/>
      <c r="S45" s="27"/>
      <c r="T45" s="27"/>
      <c r="U45" s="55"/>
      <c r="V45" s="55"/>
      <c r="W45" s="55"/>
    </row>
    <row r="46" spans="15:23" x14ac:dyDescent="0.3">
      <c r="O46" s="55"/>
      <c r="P46" s="55"/>
      <c r="Q46" s="74"/>
      <c r="R46" s="27"/>
      <c r="S46" s="27"/>
      <c r="T46" s="27"/>
      <c r="U46" s="55"/>
      <c r="V46" s="55"/>
      <c r="W46" s="55"/>
    </row>
    <row r="47" spans="15:23" x14ac:dyDescent="0.3">
      <c r="O47" s="55"/>
      <c r="P47" s="55"/>
      <c r="Q47" s="74"/>
      <c r="R47" s="27"/>
      <c r="S47" s="27"/>
      <c r="T47" s="27"/>
      <c r="U47" s="55"/>
      <c r="V47" s="55"/>
      <c r="W47" s="55"/>
    </row>
    <row r="48" spans="15:23" x14ac:dyDescent="0.3">
      <c r="O48" s="55"/>
      <c r="P48" s="55"/>
      <c r="Q48" s="74"/>
      <c r="R48" s="27"/>
      <c r="S48" s="27"/>
      <c r="T48" s="27"/>
      <c r="U48" s="55"/>
      <c r="V48" s="55"/>
      <c r="W48" s="55"/>
    </row>
    <row r="49" spans="15:23" x14ac:dyDescent="0.3">
      <c r="O49" s="55"/>
      <c r="P49" s="55"/>
      <c r="Q49" s="74"/>
      <c r="R49" s="27"/>
      <c r="S49" s="27"/>
      <c r="T49" s="27"/>
      <c r="U49" s="55"/>
      <c r="V49" s="55"/>
      <c r="W49" s="55"/>
    </row>
    <row r="50" spans="15:23" x14ac:dyDescent="0.3">
      <c r="O50" s="55"/>
      <c r="P50" s="55"/>
      <c r="Q50" s="74"/>
      <c r="R50" s="27"/>
      <c r="S50" s="27"/>
      <c r="T50" s="27"/>
      <c r="U50" s="55"/>
      <c r="V50" s="55"/>
      <c r="W50" s="55"/>
    </row>
    <row r="51" spans="15:23" x14ac:dyDescent="0.3">
      <c r="O51" s="55"/>
      <c r="P51" s="55"/>
      <c r="Q51" s="74"/>
      <c r="R51" s="27"/>
      <c r="S51" s="27"/>
      <c r="T51" s="27"/>
      <c r="U51" s="55"/>
      <c r="V51" s="55"/>
      <c r="W51" s="55"/>
    </row>
    <row r="52" spans="15:23" x14ac:dyDescent="0.3">
      <c r="O52" s="55"/>
      <c r="P52" s="55"/>
      <c r="Q52" s="74"/>
      <c r="R52" s="27"/>
      <c r="S52" s="27"/>
      <c r="T52" s="27"/>
      <c r="U52" s="55"/>
      <c r="V52" s="55"/>
      <c r="W52" s="55"/>
    </row>
    <row r="53" spans="15:23" x14ac:dyDescent="0.3">
      <c r="O53" s="55"/>
      <c r="P53" s="55"/>
      <c r="Q53" s="74"/>
      <c r="R53" s="27"/>
      <c r="S53" s="27"/>
      <c r="T53" s="27"/>
      <c r="U53" s="55"/>
      <c r="V53" s="55"/>
      <c r="W53" s="55"/>
    </row>
    <row r="54" spans="15:23" x14ac:dyDescent="0.3">
      <c r="O54" s="55"/>
      <c r="P54" s="55"/>
      <c r="Q54" s="74"/>
      <c r="R54" s="27"/>
      <c r="S54" s="27"/>
      <c r="T54" s="27"/>
      <c r="U54" s="55"/>
      <c r="V54" s="55"/>
      <c r="W54" s="55"/>
    </row>
    <row r="55" spans="15:23" ht="15" customHeight="1" x14ac:dyDescent="0.3">
      <c r="O55" s="55"/>
      <c r="P55" s="55"/>
      <c r="Q55" s="74"/>
      <c r="R55" s="27"/>
      <c r="S55" s="27"/>
      <c r="T55" s="27"/>
      <c r="U55" s="55"/>
      <c r="V55" s="55"/>
      <c r="W55" s="55"/>
    </row>
    <row r="56" spans="15:23" ht="15" customHeight="1" x14ac:dyDescent="0.3">
      <c r="O56" s="55"/>
      <c r="P56" s="55"/>
      <c r="Q56" s="74"/>
      <c r="R56" s="27"/>
      <c r="S56" s="27"/>
      <c r="T56" s="27"/>
      <c r="U56" s="55"/>
      <c r="V56" s="55"/>
      <c r="W56" s="55"/>
    </row>
    <row r="57" spans="15:23" x14ac:dyDescent="0.3">
      <c r="O57" s="55"/>
      <c r="P57" s="55"/>
      <c r="Q57" s="74"/>
      <c r="R57" s="27"/>
      <c r="S57" s="27"/>
      <c r="T57" s="27"/>
      <c r="U57" s="55"/>
      <c r="V57" s="55"/>
      <c r="W57" s="55"/>
    </row>
    <row r="58" spans="15:23" x14ac:dyDescent="0.3">
      <c r="O58" s="55"/>
      <c r="P58" s="55"/>
      <c r="Q58" s="74"/>
      <c r="R58" s="27"/>
      <c r="S58" s="27"/>
      <c r="T58" s="27"/>
      <c r="U58" s="55"/>
      <c r="V58" s="55"/>
      <c r="W58" s="55"/>
    </row>
    <row r="59" spans="15:23" x14ac:dyDescent="0.3">
      <c r="O59" s="55"/>
      <c r="P59" s="55"/>
      <c r="Q59" s="74"/>
      <c r="R59" s="27"/>
      <c r="S59" s="27"/>
      <c r="T59" s="27"/>
      <c r="U59" s="55"/>
      <c r="V59" s="55"/>
      <c r="W59" s="55"/>
    </row>
    <row r="60" spans="15:23" x14ac:dyDescent="0.3">
      <c r="R60" s="27"/>
      <c r="S60" s="27"/>
      <c r="T60" s="27"/>
      <c r="U60" s="27"/>
    </row>
    <row r="61" spans="15:23" x14ac:dyDescent="0.3">
      <c r="R61" s="27"/>
      <c r="S61" s="27"/>
      <c r="T61" s="27"/>
      <c r="U61" s="27"/>
    </row>
    <row r="62" spans="15:23" x14ac:dyDescent="0.3">
      <c r="R62" s="27"/>
      <c r="S62" s="27"/>
      <c r="T62"/>
    </row>
    <row r="63" spans="15:23" x14ac:dyDescent="0.3">
      <c r="R63" s="27"/>
      <c r="S63" s="27"/>
      <c r="T63"/>
    </row>
    <row r="64" spans="15:23" x14ac:dyDescent="0.3">
      <c r="R64" s="27"/>
      <c r="S64" s="27"/>
      <c r="T64"/>
    </row>
    <row r="65" spans="18:20" x14ac:dyDescent="0.3">
      <c r="R65" s="27"/>
      <c r="S65" s="27"/>
      <c r="T65"/>
    </row>
    <row r="66" spans="18:20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ht="15" customHeight="1" x14ac:dyDescent="0.3">
      <c r="R69" s="27"/>
      <c r="S69" s="27"/>
      <c r="T69"/>
    </row>
    <row r="70" spans="18:20" ht="15" customHeight="1" x14ac:dyDescent="0.3">
      <c r="R70" s="27"/>
      <c r="S70" s="27"/>
      <c r="T70"/>
    </row>
    <row r="71" spans="18:20" x14ac:dyDescent="0.3">
      <c r="R71" s="27"/>
      <c r="S71" s="27"/>
      <c r="T71"/>
    </row>
    <row r="72" spans="18:20" x14ac:dyDescent="0.3">
      <c r="R72" s="27"/>
      <c r="S72" s="27"/>
      <c r="T72"/>
    </row>
    <row r="73" spans="18:20" x14ac:dyDescent="0.3">
      <c r="R73" s="27"/>
      <c r="S73" s="27"/>
      <c r="T73"/>
    </row>
    <row r="74" spans="18:20" x14ac:dyDescent="0.3">
      <c r="R74" s="27"/>
      <c r="S74" s="27"/>
      <c r="T74"/>
    </row>
    <row r="75" spans="18:20" x14ac:dyDescent="0.3">
      <c r="R75" s="27"/>
      <c r="S75" s="27"/>
      <c r="T75"/>
    </row>
    <row r="83" ht="15" customHeight="1" x14ac:dyDescent="0.3"/>
    <row r="84" ht="15" customHeight="1" x14ac:dyDescent="0.3"/>
    <row r="97" ht="15" customHeight="1" x14ac:dyDescent="0.3"/>
    <row r="98" ht="15" customHeight="1" x14ac:dyDescent="0.3"/>
    <row r="111" ht="15" customHeight="1" x14ac:dyDescent="0.3"/>
    <row r="112" ht="15" customHeight="1" x14ac:dyDescent="0.3"/>
    <row r="125" ht="15" customHeight="1" x14ac:dyDescent="0.3"/>
    <row r="126" ht="15" customHeight="1" x14ac:dyDescent="0.3"/>
    <row r="139" ht="15" customHeight="1" x14ac:dyDescent="0.3"/>
    <row r="140" ht="15" customHeight="1" x14ac:dyDescent="0.3"/>
    <row r="153" ht="15" customHeight="1" x14ac:dyDescent="0.3"/>
    <row r="154" ht="15" customHeight="1" x14ac:dyDescent="0.3"/>
    <row r="167" ht="15" customHeight="1" x14ac:dyDescent="0.3"/>
    <row r="168" ht="15" customHeight="1" x14ac:dyDescent="0.3"/>
    <row r="181" ht="15" customHeight="1" x14ac:dyDescent="0.3"/>
    <row r="182" ht="15" customHeight="1" x14ac:dyDescent="0.3"/>
  </sheetData>
  <mergeCells count="36">
    <mergeCell ref="A2:B2"/>
    <mergeCell ref="A3:A12"/>
    <mergeCell ref="B3:B6"/>
    <mergeCell ref="C3:C4"/>
    <mergeCell ref="F3:F4"/>
    <mergeCell ref="B7:B8"/>
    <mergeCell ref="C7:C8"/>
    <mergeCell ref="F7:F8"/>
    <mergeCell ref="H3:H4"/>
    <mergeCell ref="I3:I4"/>
    <mergeCell ref="C5:C6"/>
    <mergeCell ref="F5:F6"/>
    <mergeCell ref="G5:G6"/>
    <mergeCell ref="H5:H6"/>
    <mergeCell ref="I5:I6"/>
    <mergeCell ref="G3:G4"/>
    <mergeCell ref="H7:H8"/>
    <mergeCell ref="I7:I8"/>
    <mergeCell ref="B9:B10"/>
    <mergeCell ref="C9:C10"/>
    <mergeCell ref="F9:F10"/>
    <mergeCell ref="G9:G10"/>
    <mergeCell ref="G7:G8"/>
    <mergeCell ref="A13:A16"/>
    <mergeCell ref="C15:C16"/>
    <mergeCell ref="F15:F16"/>
    <mergeCell ref="G15:G16"/>
    <mergeCell ref="B11:B12"/>
    <mergeCell ref="C11:C12"/>
    <mergeCell ref="F11:F12"/>
    <mergeCell ref="G11:G12"/>
    <mergeCell ref="B13:B14"/>
    <mergeCell ref="C13:C14"/>
    <mergeCell ref="F13:F14"/>
    <mergeCell ref="G13:G14"/>
    <mergeCell ref="B15:B16"/>
  </mergeCells>
  <conditionalFormatting sqref="G13:G16">
    <cfRule type="expression" dxfId="15" priority="1" stopIfTrue="1">
      <formula>IF($C13=500,G13&gt;84.5)</formula>
    </cfRule>
  </conditionalFormatting>
  <conditionalFormatting sqref="I3:I8">
    <cfRule type="expression" dxfId="14" priority="4">
      <formula>($I3="N")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7CB033E-5489-48C9-94FB-94BF9F9866AB}">
            <xm:f>'Run 9 (% Cells)'!$E3&lt;30</xm:f>
            <x14:dxf>
              <fill>
                <patternFill>
                  <bgColor rgb="FFFFFFCC"/>
                </patternFill>
              </fill>
            </x14:dxf>
          </x14:cfRule>
          <xm:sqref>D3:D16</xm:sqref>
        </x14:conditionalFormatting>
        <x14:conditionalFormatting xmlns:xm="http://schemas.microsoft.com/office/excel/2006/main">
          <x14:cfRule type="expression" priority="2" id="{52FBCC59-58DD-441C-AE1F-F07A446FBE0D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0C5AF89D-298A-4C30-B141-B23E73E240AF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G5:G8</xm:sqref>
        </x14:conditionalFormatting>
        <x14:conditionalFormatting xmlns:xm="http://schemas.microsoft.com/office/excel/2006/main">
          <x14:cfRule type="expression" priority="10" id="{53B21BC2-8CE2-4690-B13C-21559836D107}">
            <xm:f>IF(Summary!$C12=100,G9&lt;95.5)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1" id="{4DC4AD91-B446-4D21-BC49-BC5E3E418EA3}">
            <xm:f>IF(Summary!$C12=90,OR(G9&gt;95.4,G9&lt;84.49))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G9:G14</xm:sqref>
        </x14:conditionalFormatting>
        <x14:conditionalFormatting xmlns:xm="http://schemas.microsoft.com/office/excel/2006/main">
          <x14:cfRule type="expression" priority="1267" id="{ED7B225B-3AB7-4882-A2C3-510DAC9821F1}">
            <xm:f>IF(Summary!#REF!=100,G15&lt;95.5)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8" id="{24CF890A-A4E8-4FD6-91C1-9C3C7042B60E}">
            <xm:f>IF(Summary!#REF!=90,OR(G15&gt;95.4,G15&lt;84.49))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G15:G16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9"/>
  <sheetViews>
    <sheetView topLeftCell="A9" zoomScaleNormal="100" workbookViewId="0">
      <selection activeCell="A18" sqref="A18:XFD18"/>
    </sheetView>
  </sheetViews>
  <sheetFormatPr defaultRowHeight="14.4" x14ac:dyDescent="0.3"/>
  <cols>
    <col min="1" max="1" width="12.109375" style="1" customWidth="1"/>
    <col min="2" max="2" width="14.44140625" style="1" bestFit="1" customWidth="1"/>
    <col min="3" max="14" width="10.33203125" customWidth="1"/>
  </cols>
  <sheetData>
    <row r="1" spans="1:14" x14ac:dyDescent="0.3">
      <c r="A1" s="186" t="s">
        <v>3</v>
      </c>
      <c r="B1" s="187" t="s">
        <v>2</v>
      </c>
      <c r="C1" s="182" t="s">
        <v>10</v>
      </c>
      <c r="D1" s="183"/>
      <c r="E1" s="183"/>
      <c r="F1" s="184"/>
      <c r="G1" s="182" t="s">
        <v>31</v>
      </c>
      <c r="H1" s="183"/>
      <c r="I1" s="183"/>
      <c r="J1" s="183"/>
      <c r="K1" s="183"/>
      <c r="L1" s="183"/>
      <c r="M1" s="183"/>
      <c r="N1" s="184"/>
    </row>
    <row r="2" spans="1:14" ht="29.4" thickBot="1" x14ac:dyDescent="0.35">
      <c r="A2" s="128"/>
      <c r="B2" s="128"/>
      <c r="C2" s="37" t="s">
        <v>7</v>
      </c>
      <c r="D2" s="14" t="s">
        <v>8</v>
      </c>
      <c r="E2" s="14" t="s">
        <v>9</v>
      </c>
      <c r="F2" s="15" t="s">
        <v>20</v>
      </c>
      <c r="G2" s="37" t="s">
        <v>21</v>
      </c>
      <c r="H2" s="14" t="s">
        <v>22</v>
      </c>
      <c r="I2" s="14" t="s">
        <v>104</v>
      </c>
      <c r="J2" s="79" t="s">
        <v>26</v>
      </c>
      <c r="K2" s="79" t="s">
        <v>106</v>
      </c>
      <c r="L2" s="79" t="s">
        <v>111</v>
      </c>
      <c r="M2" s="79" t="s">
        <v>113</v>
      </c>
      <c r="N2" s="15" t="s">
        <v>115</v>
      </c>
    </row>
    <row r="3" spans="1:14" ht="15" customHeight="1" x14ac:dyDescent="0.3">
      <c r="A3" s="179" t="str">
        <f>Summary!$A$4</f>
        <v>Un-stimulated</v>
      </c>
      <c r="B3" s="128" t="str">
        <f>Summary!$B$4</f>
        <v>Unstained</v>
      </c>
      <c r="C3" s="38">
        <f>'Run 1 (% Cells)'!$E3</f>
        <v>78.95</v>
      </c>
      <c r="D3" s="12">
        <f>'Run 2 (% Cells)'!$E3</f>
        <v>73.55</v>
      </c>
      <c r="E3" s="12">
        <f>'Run 3 (% Cells)'!$E3</f>
        <v>74.319999999999993</v>
      </c>
      <c r="F3" s="20">
        <f>'Run 4 (% Cells)'!$E3</f>
        <v>67.59</v>
      </c>
      <c r="G3" s="38">
        <f>'Run 5 (% Cells)'!$E3</f>
        <v>78.040000000000006</v>
      </c>
      <c r="H3" s="12">
        <f>'Run 6 (% Cells)'!$E3</f>
        <v>64.78</v>
      </c>
      <c r="I3" s="12">
        <f>'Run 7 (% Cells)'!$E3</f>
        <v>66.34</v>
      </c>
      <c r="J3" s="80">
        <f>'Run 8 (% Cells)'!$E3</f>
        <v>76.760000000000005</v>
      </c>
      <c r="K3" s="80">
        <f>'Run 9 (% Cells)'!$E3</f>
        <v>77.41</v>
      </c>
      <c r="L3" s="80">
        <f>'Run 10 (% Cells)'!$E$3</f>
        <v>76.239999999999995</v>
      </c>
      <c r="M3" s="80" t="e">
        <f>#REF!</f>
        <v>#REF!</v>
      </c>
      <c r="N3" s="20" t="e">
        <f>#REF!</f>
        <v>#REF!</v>
      </c>
    </row>
    <row r="4" spans="1:14" x14ac:dyDescent="0.3">
      <c r="A4" s="180"/>
      <c r="B4" s="153"/>
      <c r="C4" s="17">
        <f>'Run 1 (% Cells)'!$E4</f>
        <v>79.13</v>
      </c>
      <c r="D4" s="10">
        <f>'Run 2 (% Cells)'!$E4</f>
        <v>72.69</v>
      </c>
      <c r="E4" s="10">
        <f>'Run 3 (% Cells)'!$E4</f>
        <v>72.8</v>
      </c>
      <c r="F4" s="21">
        <f>'Run 4 (% Cells)'!$E4</f>
        <v>69.650000000000006</v>
      </c>
      <c r="G4" s="17">
        <f>'Run 5 (% Cells)'!$E4</f>
        <v>79.5</v>
      </c>
      <c r="H4" s="10">
        <f>'Run 6 (% Cells)'!$E4</f>
        <v>67.22</v>
      </c>
      <c r="I4" s="10">
        <f>'Run 7 (% Cells)'!$E4</f>
        <v>67.849999999999994</v>
      </c>
      <c r="J4" s="81">
        <f>'Run 8 (% Cells)'!$E4</f>
        <v>76.75</v>
      </c>
      <c r="K4" s="81">
        <f>'Run 9 (% Cells)'!$E4</f>
        <v>77.41</v>
      </c>
      <c r="L4" s="81">
        <f>'Run 10 (% Cells)'!$E$4</f>
        <v>72.63</v>
      </c>
      <c r="M4" s="81" t="e">
        <f>#REF!</f>
        <v>#REF!</v>
      </c>
      <c r="N4" s="21" t="e">
        <f>#REF!</f>
        <v>#REF!</v>
      </c>
    </row>
    <row r="5" spans="1:14" x14ac:dyDescent="0.3">
      <c r="A5" s="180"/>
      <c r="B5" s="152" t="str">
        <f>Summary!$B$6</f>
        <v>PI</v>
      </c>
      <c r="C5" s="17">
        <f>'Run 1 (% Cells)'!$E5</f>
        <v>79.52</v>
      </c>
      <c r="D5" s="10">
        <f>'Run 2 (% Cells)'!$E5</f>
        <v>74.83</v>
      </c>
      <c r="E5" s="10">
        <f>'Run 3 (% Cells)'!$E5</f>
        <v>75.099999999999994</v>
      </c>
      <c r="F5" s="21">
        <f>'Run 4 (% Cells)'!$E5</f>
        <v>69.62</v>
      </c>
      <c r="G5" s="17">
        <f>'Run 5 (% Cells)'!$E5</f>
        <v>78.61</v>
      </c>
      <c r="H5" s="10">
        <f>'Run 6 (% Cells)'!$E5</f>
        <v>69.099999999999994</v>
      </c>
      <c r="I5" s="10">
        <f>'Run 7 (% Cells)'!$E5</f>
        <v>70.260000000000005</v>
      </c>
      <c r="J5" s="81">
        <f>'Run 8 (% Cells)'!$E5</f>
        <v>76.900000000000006</v>
      </c>
      <c r="K5" s="81">
        <f>'Run 9 (% Cells)'!$E5</f>
        <v>77.64</v>
      </c>
      <c r="L5" s="81">
        <f>'Run 10 (% Cells)'!$E$5</f>
        <v>74.62</v>
      </c>
      <c r="M5" s="81" t="e">
        <f>#REF!</f>
        <v>#REF!</v>
      </c>
      <c r="N5" s="21" t="e">
        <f>#REF!</f>
        <v>#REF!</v>
      </c>
    </row>
    <row r="6" spans="1:14" x14ac:dyDescent="0.3">
      <c r="A6" s="181"/>
      <c r="B6" s="129"/>
      <c r="C6" s="18">
        <f>'Run 1 (% Cells)'!$E6</f>
        <v>78.02</v>
      </c>
      <c r="D6" s="8">
        <f>'Run 2 (% Cells)'!$E6</f>
        <v>73.31</v>
      </c>
      <c r="E6" s="8">
        <f>'Run 3 (% Cells)'!$E6</f>
        <v>73.19</v>
      </c>
      <c r="F6" s="22">
        <f>'Run 4 (% Cells)'!$E6</f>
        <v>70.91</v>
      </c>
      <c r="G6" s="18">
        <f>'Run 5 (% Cells)'!$E6</f>
        <v>79.290000000000006</v>
      </c>
      <c r="H6" s="8">
        <f>'Run 6 (% Cells)'!$E6</f>
        <v>67.790000000000006</v>
      </c>
      <c r="I6" s="8">
        <f>'Run 7 (% Cells)'!$E6</f>
        <v>70.27</v>
      </c>
      <c r="J6" s="82">
        <f>'Run 8 (% Cells)'!$E6</f>
        <v>76.67</v>
      </c>
      <c r="K6" s="82">
        <f>'Run 9 (% Cells)'!$E6</f>
        <v>77.849999999999994</v>
      </c>
      <c r="L6" s="82">
        <f>'Run 10 (% Cells)'!$E$6</f>
        <v>76.430000000000007</v>
      </c>
      <c r="M6" s="82" t="e">
        <f>#REF!</f>
        <v>#REF!</v>
      </c>
      <c r="N6" s="22" t="e">
        <f>#REF!</f>
        <v>#REF!</v>
      </c>
    </row>
    <row r="7" spans="1:14" ht="15" customHeight="1" x14ac:dyDescent="0.3">
      <c r="A7" s="179" t="str">
        <f>Summary!$A$8</f>
        <v>Solvent Control</v>
      </c>
      <c r="B7" s="128" t="str">
        <f>Summary!$B$8</f>
        <v>0.1% DMSO - PI</v>
      </c>
      <c r="C7" s="16">
        <f>'Run 1 (% Cells)'!$E7</f>
        <v>78.22</v>
      </c>
      <c r="D7" s="9">
        <f>'Run 2 (% Cells)'!$E7</f>
        <v>73.849999999999994</v>
      </c>
      <c r="E7" s="9">
        <f>'Run 3 (% Cells)'!$E7</f>
        <v>68.349999999999994</v>
      </c>
      <c r="F7" s="23">
        <f>'Run 4 (% Cells)'!$E7</f>
        <v>68.03</v>
      </c>
      <c r="G7" s="16">
        <f>'Run 5 (% Cells)'!$E7</f>
        <v>80.849999999999994</v>
      </c>
      <c r="H7" s="9">
        <f>'Run 6 (% Cells)'!$E7</f>
        <v>69.31</v>
      </c>
      <c r="I7" s="9">
        <f>'Run 7 (% Cells)'!$E7</f>
        <v>66.650000000000006</v>
      </c>
      <c r="J7" s="83">
        <f>'Run 8 (% Cells)'!$E7</f>
        <v>75.260000000000005</v>
      </c>
      <c r="K7" s="83">
        <f>'Run 9 (% Cells)'!$E7</f>
        <v>76.22</v>
      </c>
      <c r="L7" s="83">
        <f>'Run 10 (% Cells)'!$E$7</f>
        <v>76.650000000000006</v>
      </c>
      <c r="M7" s="83" t="e">
        <f>#REF!</f>
        <v>#REF!</v>
      </c>
      <c r="N7" s="23" t="e">
        <f>#REF!</f>
        <v>#REF!</v>
      </c>
    </row>
    <row r="8" spans="1:14" x14ac:dyDescent="0.3">
      <c r="A8" s="180"/>
      <c r="B8" s="178"/>
      <c r="C8" s="53">
        <f>'Run 1 (% Cells)'!$E8</f>
        <v>79.25</v>
      </c>
      <c r="D8" s="11">
        <f>'Run 2 (% Cells)'!$E8</f>
        <v>76.41</v>
      </c>
      <c r="E8" s="11">
        <f>'Run 3 (% Cells)'!$E8</f>
        <v>72.06</v>
      </c>
      <c r="F8" s="25">
        <f>'Run 4 (% Cells)'!$E8</f>
        <v>71.25</v>
      </c>
      <c r="G8" s="53">
        <f>'Run 5 (% Cells)'!$E8</f>
        <v>82.03</v>
      </c>
      <c r="H8" s="11">
        <f>'Run 6 (% Cells)'!$E8</f>
        <v>62.79</v>
      </c>
      <c r="I8" s="11">
        <f>'Run 7 (% Cells)'!$E8</f>
        <v>69.739999999999995</v>
      </c>
      <c r="J8" s="84">
        <f>'Run 8 (% Cells)'!$E8</f>
        <v>76.55</v>
      </c>
      <c r="K8" s="84">
        <f>'Run 9 (% Cells)'!$E8</f>
        <v>78.09</v>
      </c>
      <c r="L8" s="84">
        <f>'Run 10 (% Cells)'!$E$8</f>
        <v>76.510000000000005</v>
      </c>
      <c r="M8" s="84" t="e">
        <f>#REF!</f>
        <v>#REF!</v>
      </c>
      <c r="N8" s="25" t="e">
        <f>#REF!</f>
        <v>#REF!</v>
      </c>
    </row>
    <row r="9" spans="1:14" x14ac:dyDescent="0.3">
      <c r="A9" s="180"/>
      <c r="B9" s="191" t="str">
        <f>Summary!$B$10</f>
        <v>0.1% Acetone - PI</v>
      </c>
      <c r="C9" s="16">
        <f>'Run 1 (% Cells)'!$E9</f>
        <v>79.959999999999994</v>
      </c>
      <c r="D9" s="9">
        <f>'Run 2 (% Cells)'!$E9</f>
        <v>78.3</v>
      </c>
      <c r="E9" s="9">
        <f>'Run 3 (% Cells)'!$E9</f>
        <v>70.930000000000007</v>
      </c>
      <c r="F9" s="23">
        <f>'Run 4 (% Cells)'!$E9</f>
        <v>71.02</v>
      </c>
      <c r="G9" s="16"/>
      <c r="H9" s="9">
        <f>'Run 6 (% Cells)'!$E9</f>
        <v>72.38</v>
      </c>
      <c r="I9" s="9"/>
      <c r="J9" s="83"/>
      <c r="K9" s="83"/>
      <c r="L9" s="83"/>
      <c r="M9" s="83"/>
      <c r="N9" s="23"/>
    </row>
    <row r="10" spans="1:14" x14ac:dyDescent="0.3">
      <c r="A10" s="180"/>
      <c r="B10" s="192"/>
      <c r="C10" s="18">
        <f>'Run 1 (% Cells)'!$E10</f>
        <v>75.209999999999994</v>
      </c>
      <c r="D10" s="8">
        <f>'Run 2 (% Cells)'!$E10</f>
        <v>74.959999999999994</v>
      </c>
      <c r="E10" s="8">
        <f>'Run 3 (% Cells)'!$E10</f>
        <v>71.33</v>
      </c>
      <c r="F10" s="22">
        <f>'Run 4 (% Cells)'!$E10</f>
        <v>70.260000000000005</v>
      </c>
      <c r="G10" s="18"/>
      <c r="H10" s="8">
        <f>'Run 6 (% Cells)'!$E10</f>
        <v>73.08</v>
      </c>
      <c r="I10" s="8"/>
      <c r="J10" s="82"/>
      <c r="K10" s="82"/>
      <c r="L10" s="82"/>
      <c r="M10" s="82"/>
      <c r="N10" s="22"/>
    </row>
    <row r="11" spans="1:14" ht="15" customHeight="1" x14ac:dyDescent="0.3">
      <c r="A11" s="179" t="str">
        <f>Summary!$A$12</f>
        <v>Reactive Black 5</v>
      </c>
      <c r="B11" s="146">
        <f>Summary!$B$12</f>
        <v>250</v>
      </c>
      <c r="C11" s="51">
        <f>'Run 1 (% Cells)'!$E11</f>
        <v>73.5</v>
      </c>
      <c r="D11" s="7">
        <f>'Run 2 (% Cells)'!$E11</f>
        <v>68.33</v>
      </c>
      <c r="E11" s="7">
        <f>'Run 3 (% Cells)'!$E11</f>
        <v>60.09</v>
      </c>
      <c r="F11" s="24">
        <f>'Run 4 (% Cells)'!$E11</f>
        <v>62.24</v>
      </c>
      <c r="G11" s="51">
        <f>'Run 5 (% Cells)'!$E9</f>
        <v>73.849999999999994</v>
      </c>
      <c r="H11" s="7">
        <f>'Run 6 (% Cells)'!$E11</f>
        <v>42.88</v>
      </c>
      <c r="I11" s="7">
        <f>'Run 7 (% Cells)'!$E9</f>
        <v>61.12</v>
      </c>
      <c r="J11" s="85">
        <f>'Run 8 (% Cells)'!$E9</f>
        <v>58.88</v>
      </c>
      <c r="K11" s="85">
        <f>'Run 9 (% Cells)'!$E9</f>
        <v>62.34</v>
      </c>
      <c r="L11" s="85">
        <f>'Run 10 (% Cells)'!$E$9</f>
        <v>66.09</v>
      </c>
      <c r="M11" s="85" t="e">
        <f>#REF!</f>
        <v>#REF!</v>
      </c>
      <c r="N11" s="24" t="e">
        <f>#REF!</f>
        <v>#REF!</v>
      </c>
    </row>
    <row r="12" spans="1:14" x14ac:dyDescent="0.3">
      <c r="A12" s="180"/>
      <c r="B12" s="146"/>
      <c r="C12" s="18">
        <f>'Run 1 (% Cells)'!$E12</f>
        <v>69.680000000000007</v>
      </c>
      <c r="D12" s="8">
        <f>'Run 2 (% Cells)'!$E12</f>
        <v>66.81</v>
      </c>
      <c r="E12" s="8">
        <f>'Run 3 (% Cells)'!$E12</f>
        <v>61.41</v>
      </c>
      <c r="F12" s="22">
        <f>'Run 4 (% Cells)'!$E12</f>
        <v>66.06</v>
      </c>
      <c r="G12" s="18">
        <f>'Run 5 (% Cells)'!$E10</f>
        <v>71.25</v>
      </c>
      <c r="H12" s="8">
        <f>'Run 6 (% Cells)'!$E12</f>
        <v>63.3</v>
      </c>
      <c r="I12" s="8">
        <f>'Run 7 (% Cells)'!$E10</f>
        <v>61.64</v>
      </c>
      <c r="J12" s="82">
        <f>'Run 8 (% Cells)'!$E10</f>
        <v>59.68</v>
      </c>
      <c r="K12" s="82">
        <f>'Run 9 (% Cells)'!$E10</f>
        <v>62.86</v>
      </c>
      <c r="L12" s="82">
        <f>'Run 10 (% Cells)'!$E$10</f>
        <v>64.84</v>
      </c>
      <c r="M12" s="82" t="e">
        <f>#REF!</f>
        <v>#REF!</v>
      </c>
      <c r="N12" s="22" t="e">
        <f>#REF!</f>
        <v>#REF!</v>
      </c>
    </row>
    <row r="13" spans="1:14" ht="15" customHeight="1" x14ac:dyDescent="0.3">
      <c r="A13" s="179" t="str">
        <f>Summary!$A14</f>
        <v>PPD</v>
      </c>
      <c r="B13" s="137">
        <f>Summary!$B14</f>
        <v>75</v>
      </c>
      <c r="C13" s="16">
        <f>'Run 1 (% Cells)'!$E13</f>
        <v>42.35</v>
      </c>
      <c r="D13" s="9">
        <f>'Run 2 (% Cells)'!$E13</f>
        <v>38.25</v>
      </c>
      <c r="E13" s="9">
        <f>'Run 3 (% Cells)'!$E13</f>
        <v>49.31</v>
      </c>
      <c r="F13" s="23">
        <f>'Run 4 (% Cells)'!$E13</f>
        <v>49.96</v>
      </c>
      <c r="G13" s="16">
        <f>'Run 5 (% Cells)'!$E11</f>
        <v>40.65</v>
      </c>
      <c r="H13" s="9">
        <f>'Run 6 (% Cells)'!$E13</f>
        <v>46.91</v>
      </c>
      <c r="I13" s="9">
        <f>'Run 7 (% Cells)'!$E11</f>
        <v>42.55</v>
      </c>
      <c r="J13" s="83">
        <f>'Run 8 (% Cells)'!$E11</f>
        <v>48.15</v>
      </c>
      <c r="K13" s="83">
        <f>'Run 9 (% Cells)'!$E11</f>
        <v>53.12</v>
      </c>
      <c r="L13" s="83">
        <f>'Run 10 (% Cells)'!$E$11</f>
        <v>48.09</v>
      </c>
      <c r="M13" s="83" t="e">
        <f>#REF!</f>
        <v>#REF!</v>
      </c>
      <c r="N13" s="23" t="e">
        <f>#REF!</f>
        <v>#REF!</v>
      </c>
    </row>
    <row r="14" spans="1:14" x14ac:dyDescent="0.3">
      <c r="A14" s="181"/>
      <c r="B14" s="185"/>
      <c r="C14" s="18">
        <f>'Run 1 (% Cells)'!$E14</f>
        <v>40.700000000000003</v>
      </c>
      <c r="D14" s="8">
        <f>'Run 2 (% Cells)'!$E14</f>
        <v>36.299999999999997</v>
      </c>
      <c r="E14" s="8">
        <f>'Run 3 (% Cells)'!$E14</f>
        <v>51.05</v>
      </c>
      <c r="F14" s="22">
        <f>'Run 4 (% Cells)'!$E14</f>
        <v>50.26</v>
      </c>
      <c r="G14" s="18">
        <f>'Run 5 (% Cells)'!$E12</f>
        <v>36.950000000000003</v>
      </c>
      <c r="H14" s="8">
        <f>'Run 6 (% Cells)'!$E14</f>
        <v>47.59</v>
      </c>
      <c r="I14" s="8">
        <f>'Run 7 (% Cells)'!$E12</f>
        <v>40.49</v>
      </c>
      <c r="J14" s="82">
        <f>'Run 8 (% Cells)'!$E12</f>
        <v>49.47</v>
      </c>
      <c r="K14" s="82">
        <f>'Run 9 (% Cells)'!$E12</f>
        <v>52.4</v>
      </c>
      <c r="L14" s="82">
        <f>'Run 10 (% Cells)'!$E$12</f>
        <v>48.5</v>
      </c>
      <c r="M14" s="82" t="e">
        <f>#REF!</f>
        <v>#REF!</v>
      </c>
      <c r="N14" s="22" t="e">
        <f>#REF!</f>
        <v>#REF!</v>
      </c>
    </row>
    <row r="15" spans="1:14" ht="15" customHeight="1" x14ac:dyDescent="0.3">
      <c r="A15" s="179" t="str">
        <f>Summary!$A16</f>
        <v>BRTGA-021</v>
      </c>
      <c r="B15" s="137">
        <f>Summary!$B16</f>
        <v>500</v>
      </c>
      <c r="C15" s="16">
        <f>'Run 1 (% Cells)'!$E15</f>
        <v>77.739999999999995</v>
      </c>
      <c r="D15" s="9">
        <f>'Run 2 (% Cells)'!$E15</f>
        <v>70.819999999999993</v>
      </c>
      <c r="E15" s="9">
        <f>'Run 3 (% Cells)'!$E15</f>
        <v>74.87</v>
      </c>
      <c r="F15" s="23">
        <f>'Run 4 (% Cells)'!$E15</f>
        <v>70.900000000000006</v>
      </c>
      <c r="G15" s="16">
        <f>'Run 5 (% Cells)'!$E13</f>
        <v>78.75</v>
      </c>
      <c r="H15" s="9">
        <f>'Run 6 (% Cells)'!$E15</f>
        <v>70.150000000000006</v>
      </c>
      <c r="I15" s="9">
        <f>'Run 7 (% Cells)'!$E13</f>
        <v>66.760000000000005</v>
      </c>
      <c r="J15" s="83">
        <f>'Run 8 (% Cells)'!$E13</f>
        <v>73.3</v>
      </c>
      <c r="K15" s="83">
        <f>'Run 9 (% Cells)'!$E13</f>
        <v>74.52</v>
      </c>
      <c r="L15" s="83">
        <f>'Run 10 (% Cells)'!$E$13</f>
        <v>70.56</v>
      </c>
      <c r="M15" s="83" t="e">
        <f>#REF!</f>
        <v>#REF!</v>
      </c>
      <c r="N15" s="23" t="e">
        <f>#REF!</f>
        <v>#REF!</v>
      </c>
    </row>
    <row r="16" spans="1:14" x14ac:dyDescent="0.3">
      <c r="A16" s="181"/>
      <c r="B16" s="185"/>
      <c r="C16" s="18">
        <f>'Run 1 (% Cells)'!$E16</f>
        <v>77.319999999999993</v>
      </c>
      <c r="D16" s="8">
        <f>'Run 2 (% Cells)'!$E16</f>
        <v>72.91</v>
      </c>
      <c r="E16" s="8">
        <f>'Run 3 (% Cells)'!$E16</f>
        <v>75.19</v>
      </c>
      <c r="F16" s="22">
        <f>'Run 4 (% Cells)'!$E16</f>
        <v>76</v>
      </c>
      <c r="G16" s="18">
        <f>'Run 5 (% Cells)'!$E14</f>
        <v>76.77</v>
      </c>
      <c r="H16" s="8">
        <f>'Run 6 (% Cells)'!$E16</f>
        <v>71.83</v>
      </c>
      <c r="I16" s="8">
        <f>'Run 7 (% Cells)'!$E14</f>
        <v>65.91</v>
      </c>
      <c r="J16" s="82">
        <f>'Run 8 (% Cells)'!$E14</f>
        <v>75.56</v>
      </c>
      <c r="K16" s="82">
        <f>'Run 9 (% Cells)'!$E14</f>
        <v>76.2</v>
      </c>
      <c r="L16" s="82">
        <f>'Run 10 (% Cells)'!$E$14</f>
        <v>68.34</v>
      </c>
      <c r="M16" s="82" t="e">
        <f>#REF!</f>
        <v>#REF!</v>
      </c>
      <c r="N16" s="22" t="e">
        <f>#REF!</f>
        <v>#REF!</v>
      </c>
    </row>
    <row r="18" spans="1:3" x14ac:dyDescent="0.3">
      <c r="A18" s="188"/>
      <c r="B18" s="189"/>
      <c r="C18" s="190"/>
    </row>
    <row r="19" spans="1:3" ht="6" customHeight="1" x14ac:dyDescent="0.3"/>
  </sheetData>
  <mergeCells count="17">
    <mergeCell ref="B9:B10"/>
    <mergeCell ref="A18:C18"/>
    <mergeCell ref="B5:B6"/>
    <mergeCell ref="B3:B4"/>
    <mergeCell ref="B7:B8"/>
    <mergeCell ref="A7:A10"/>
    <mergeCell ref="A13:A14"/>
    <mergeCell ref="G1:N1"/>
    <mergeCell ref="B13:B14"/>
    <mergeCell ref="A15:A16"/>
    <mergeCell ref="B15:B16"/>
    <mergeCell ref="C1:F1"/>
    <mergeCell ref="A11:A12"/>
    <mergeCell ref="A3:A6"/>
    <mergeCell ref="A1:A2"/>
    <mergeCell ref="B1:B2"/>
    <mergeCell ref="B11:B12"/>
  </mergeCells>
  <phoneticPr fontId="7" type="noConversion"/>
  <conditionalFormatting sqref="A7">
    <cfRule type="expression" dxfId="94" priority="12">
      <formula>$Q7="no"</formula>
    </cfRule>
  </conditionalFormatting>
  <conditionalFormatting sqref="C3:N16">
    <cfRule type="containsErrors" dxfId="93" priority="1" stopIfTrue="1">
      <formula>ISERROR(C3)</formula>
    </cfRule>
    <cfRule type="cellIs" dxfId="92" priority="2" operator="equal">
      <formula>0</formula>
    </cfRule>
    <cfRule type="cellIs" dxfId="91" priority="16" operator="lessThan">
      <formula>30</formula>
    </cfRule>
  </conditionalFormatting>
  <printOptions horizontalCentered="1"/>
  <pageMargins left="0.14000000000000001" right="0.13" top="0.75" bottom="0.13" header="0.28000000000000003" footer="0.13"/>
  <pageSetup scale="78" orientation="portrait" r:id="rId1"/>
  <headerFooter>
    <oddHeader>&amp;CNIEHSO 20221118
Main Experiment
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57872-2ED1-4357-8F42-C86ABBE217B4}">
  <sheetPr>
    <tabColor rgb="FFFF99FF"/>
    <pageSetUpPr fitToPage="1"/>
  </sheetPr>
  <dimension ref="A1:M29"/>
  <sheetViews>
    <sheetView topLeftCell="A5" zoomScaleNormal="100" workbookViewId="0">
      <selection activeCell="B15" sqref="B15:E16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0" max="10" width="5.6640625" bestFit="1" customWidth="1"/>
    <col min="11" max="11" width="6.6640625" bestFit="1" customWidth="1"/>
    <col min="12" max="12" width="5.44140625" bestFit="1" customWidth="1"/>
  </cols>
  <sheetData>
    <row r="1" spans="1:13" ht="28.2" thickBot="1" x14ac:dyDescent="0.35">
      <c r="J1" s="54" t="s">
        <v>36</v>
      </c>
      <c r="K1" s="54" t="s">
        <v>37</v>
      </c>
      <c r="L1" s="54" t="s">
        <v>38</v>
      </c>
    </row>
    <row r="2" spans="1:13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87</v>
      </c>
      <c r="L2" s="55">
        <v>77.41</v>
      </c>
    </row>
    <row r="3" spans="1:1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 t="shared" ref="E3:E16" si="0">$L2</f>
        <v>77.41</v>
      </c>
      <c r="J3" s="55">
        <v>2</v>
      </c>
      <c r="K3" s="55" t="s">
        <v>88</v>
      </c>
      <c r="L3" s="55">
        <v>77.41</v>
      </c>
    </row>
    <row r="4" spans="1:13" x14ac:dyDescent="0.3">
      <c r="A4" s="240"/>
      <c r="B4" s="180"/>
      <c r="C4" s="153"/>
      <c r="D4" s="30">
        <f t="shared" ref="D4:D16" si="1">D3+1</f>
        <v>2</v>
      </c>
      <c r="E4" s="21">
        <f t="shared" si="0"/>
        <v>77.41</v>
      </c>
      <c r="J4" s="55">
        <v>3</v>
      </c>
      <c r="K4" s="55" t="s">
        <v>89</v>
      </c>
      <c r="L4" s="55">
        <v>77.64</v>
      </c>
      <c r="M4" s="27"/>
    </row>
    <row r="5" spans="1:13" ht="15" customHeight="1" x14ac:dyDescent="0.3">
      <c r="A5" s="240"/>
      <c r="B5" s="180"/>
      <c r="C5" s="152" t="s">
        <v>0</v>
      </c>
      <c r="D5" s="30">
        <f t="shared" si="1"/>
        <v>3</v>
      </c>
      <c r="E5" s="21">
        <f t="shared" si="0"/>
        <v>77.64</v>
      </c>
      <c r="J5" s="55">
        <v>4</v>
      </c>
      <c r="K5" s="55" t="s">
        <v>90</v>
      </c>
      <c r="L5" s="55">
        <v>77.849999999999994</v>
      </c>
      <c r="M5" s="27"/>
    </row>
    <row r="6" spans="1:13" x14ac:dyDescent="0.3">
      <c r="A6" s="240"/>
      <c r="B6" s="181"/>
      <c r="C6" s="129"/>
      <c r="D6" s="5">
        <f t="shared" si="1"/>
        <v>4</v>
      </c>
      <c r="E6" s="22">
        <f t="shared" si="0"/>
        <v>77.849999999999994</v>
      </c>
      <c r="J6" s="55">
        <v>5</v>
      </c>
      <c r="K6" s="55" t="s">
        <v>91</v>
      </c>
      <c r="L6" s="55">
        <v>76.22</v>
      </c>
      <c r="M6" s="27"/>
    </row>
    <row r="7" spans="1:13" ht="15" customHeight="1" x14ac:dyDescent="0.3">
      <c r="A7" s="240"/>
      <c r="B7" s="179" t="s">
        <v>11</v>
      </c>
      <c r="C7" s="128" t="str">
        <f>Summary!$B$8</f>
        <v>0.1% DMSO - PI</v>
      </c>
      <c r="D7" s="4">
        <f t="shared" si="1"/>
        <v>5</v>
      </c>
      <c r="E7" s="23">
        <f t="shared" si="0"/>
        <v>76.22</v>
      </c>
      <c r="J7" s="55">
        <v>6</v>
      </c>
      <c r="K7" s="55" t="s">
        <v>92</v>
      </c>
      <c r="L7" s="55">
        <v>78.09</v>
      </c>
      <c r="M7" s="27"/>
    </row>
    <row r="8" spans="1:13" x14ac:dyDescent="0.3">
      <c r="A8" s="240"/>
      <c r="B8" s="181"/>
      <c r="C8" s="178"/>
      <c r="D8" s="6">
        <f t="shared" si="1"/>
        <v>6</v>
      </c>
      <c r="E8" s="25">
        <f t="shared" si="0"/>
        <v>78.09</v>
      </c>
      <c r="J8" s="55">
        <v>7</v>
      </c>
      <c r="K8" s="55" t="s">
        <v>93</v>
      </c>
      <c r="L8" s="55">
        <v>62.34</v>
      </c>
      <c r="M8" s="27"/>
    </row>
    <row r="9" spans="1:13" ht="15" customHeight="1" x14ac:dyDescent="0.3">
      <c r="A9" s="240"/>
      <c r="B9" s="248" t="str">
        <f>Summary!$A$12</f>
        <v>Reactive Black 5</v>
      </c>
      <c r="C9" s="208">
        <f>Summary!$B$12</f>
        <v>250</v>
      </c>
      <c r="D9" s="4">
        <f t="shared" si="1"/>
        <v>7</v>
      </c>
      <c r="E9" s="23">
        <f t="shared" si="0"/>
        <v>62.34</v>
      </c>
      <c r="J9" s="55">
        <v>8</v>
      </c>
      <c r="K9" s="55" t="s">
        <v>94</v>
      </c>
      <c r="L9" s="55">
        <v>62.86</v>
      </c>
      <c r="M9" s="27"/>
    </row>
    <row r="10" spans="1:13" x14ac:dyDescent="0.3">
      <c r="A10" s="240"/>
      <c r="B10" s="249"/>
      <c r="C10" s="209"/>
      <c r="D10" s="5">
        <f t="shared" si="1"/>
        <v>8</v>
      </c>
      <c r="E10" s="22">
        <f t="shared" si="0"/>
        <v>62.86</v>
      </c>
      <c r="J10" s="55">
        <v>9</v>
      </c>
      <c r="K10" s="55" t="s">
        <v>95</v>
      </c>
      <c r="L10" s="55">
        <v>53.12</v>
      </c>
      <c r="M10" s="27"/>
    </row>
    <row r="11" spans="1:13" x14ac:dyDescent="0.3">
      <c r="A11" s="240"/>
      <c r="B11" s="248" t="str">
        <f>Summary!$A$14</f>
        <v>PPD</v>
      </c>
      <c r="C11" s="208">
        <f>Summary!$B$14</f>
        <v>75</v>
      </c>
      <c r="D11" s="4">
        <f t="shared" si="1"/>
        <v>9</v>
      </c>
      <c r="E11" s="23">
        <f t="shared" si="0"/>
        <v>53.12</v>
      </c>
      <c r="J11" s="55">
        <v>10</v>
      </c>
      <c r="K11" s="55" t="s">
        <v>96</v>
      </c>
      <c r="L11" s="55">
        <v>52.4</v>
      </c>
      <c r="M11" s="27"/>
    </row>
    <row r="12" spans="1:13" ht="15" thickBot="1" x14ac:dyDescent="0.35">
      <c r="A12" s="241"/>
      <c r="B12" s="251"/>
      <c r="C12" s="232"/>
      <c r="D12" s="29">
        <f t="shared" si="1"/>
        <v>10</v>
      </c>
      <c r="E12" s="26">
        <f t="shared" si="0"/>
        <v>52.4</v>
      </c>
      <c r="J12" s="55">
        <v>11</v>
      </c>
      <c r="K12" s="55" t="s">
        <v>97</v>
      </c>
      <c r="L12" s="55">
        <v>74.52</v>
      </c>
      <c r="M12" s="27"/>
    </row>
    <row r="13" spans="1:13" ht="22.5" customHeight="1" x14ac:dyDescent="0.3">
      <c r="A13" s="239" t="s">
        <v>35</v>
      </c>
      <c r="B13" s="255" t="str">
        <f>Summary!$A$16</f>
        <v>BRTGA-021</v>
      </c>
      <c r="C13" s="221">
        <f>Summary!$B$16</f>
        <v>500</v>
      </c>
      <c r="D13" s="86">
        <f t="shared" si="1"/>
        <v>11</v>
      </c>
      <c r="E13" s="87">
        <f t="shared" si="0"/>
        <v>74.52</v>
      </c>
      <c r="J13" s="55">
        <v>12</v>
      </c>
      <c r="K13" s="55" t="s">
        <v>98</v>
      </c>
      <c r="L13" s="55">
        <v>76.2</v>
      </c>
      <c r="M13" s="27"/>
    </row>
    <row r="14" spans="1:13" ht="22.5" customHeight="1" x14ac:dyDescent="0.3">
      <c r="A14" s="240"/>
      <c r="B14" s="246"/>
      <c r="C14" s="209"/>
      <c r="D14" s="88">
        <f t="shared" si="1"/>
        <v>12</v>
      </c>
      <c r="E14" s="89">
        <f t="shared" si="0"/>
        <v>76.2</v>
      </c>
      <c r="J14" s="55">
        <v>13</v>
      </c>
      <c r="K14" s="55" t="s">
        <v>108</v>
      </c>
      <c r="L14" s="55">
        <v>75.790000000000006</v>
      </c>
      <c r="M14" s="27"/>
    </row>
    <row r="15" spans="1:13" ht="22.5" customHeight="1" x14ac:dyDescent="0.3">
      <c r="A15" s="240"/>
      <c r="B15" s="197"/>
      <c r="C15" s="208"/>
      <c r="D15" s="90"/>
      <c r="E15" s="91"/>
      <c r="J15" s="55">
        <v>14</v>
      </c>
      <c r="K15" s="55" t="s">
        <v>109</v>
      </c>
      <c r="L15" s="55">
        <v>76.41</v>
      </c>
      <c r="M15" s="27"/>
    </row>
    <row r="16" spans="1:13" ht="18.75" customHeight="1" thickBot="1" x14ac:dyDescent="0.35">
      <c r="A16" s="241"/>
      <c r="B16" s="262"/>
      <c r="C16" s="232"/>
      <c r="D16" s="92"/>
      <c r="E16" s="93"/>
      <c r="J16" s="55"/>
      <c r="K16" s="55"/>
      <c r="L16" s="55"/>
      <c r="M16" s="27"/>
    </row>
    <row r="17" spans="10:13" ht="15" customHeight="1" x14ac:dyDescent="0.3">
      <c r="J17" s="55"/>
      <c r="K17" s="55"/>
      <c r="L17" s="55"/>
      <c r="M17" s="27"/>
    </row>
    <row r="18" spans="10:13" x14ac:dyDescent="0.3">
      <c r="M18" s="27"/>
    </row>
    <row r="19" spans="10:13" ht="15" customHeight="1" x14ac:dyDescent="0.3">
      <c r="M19" s="27"/>
    </row>
    <row r="20" spans="10:13" x14ac:dyDescent="0.3">
      <c r="M20" s="27"/>
    </row>
    <row r="21" spans="10:13" ht="15" customHeight="1" x14ac:dyDescent="0.3">
      <c r="M21" s="27"/>
    </row>
    <row r="22" spans="10:13" x14ac:dyDescent="0.3">
      <c r="M22" s="27"/>
    </row>
    <row r="23" spans="10:13" ht="15" customHeight="1" x14ac:dyDescent="0.3">
      <c r="M23" s="27"/>
    </row>
    <row r="24" spans="10:13" x14ac:dyDescent="0.3">
      <c r="M24" s="27"/>
    </row>
    <row r="25" spans="10:13" x14ac:dyDescent="0.3">
      <c r="M25" s="27"/>
    </row>
    <row r="26" spans="10:13" x14ac:dyDescent="0.3">
      <c r="M26" s="27"/>
    </row>
    <row r="27" spans="10:13" x14ac:dyDescent="0.3">
      <c r="M27" s="27"/>
    </row>
    <row r="28" spans="10:13" x14ac:dyDescent="0.3">
      <c r="M28" s="27"/>
    </row>
    <row r="29" spans="10:13" ht="15" customHeight="1" x14ac:dyDescent="0.3"/>
  </sheetData>
  <mergeCells count="16">
    <mergeCell ref="A13:A16"/>
    <mergeCell ref="A2:B2"/>
    <mergeCell ref="A3:A12"/>
    <mergeCell ref="B3:B6"/>
    <mergeCell ref="C3:C4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</mergeCells>
  <conditionalFormatting sqref="D3:E16">
    <cfRule type="expression" dxfId="11" priority="1">
      <formula>$E3&lt;30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rowBreaks count="1" manualBreakCount="1">
    <brk id="18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17E1-2679-46C2-A7BB-9215FBFE13E3}">
  <sheetPr>
    <tabColor rgb="FFCCFFFF"/>
    <pageSetUpPr fitToPage="1"/>
  </sheetPr>
  <dimension ref="A1:W182"/>
  <sheetViews>
    <sheetView topLeftCell="A7" zoomScaleNormal="100" workbookViewId="0">
      <selection activeCell="B15" sqref="B15:G40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7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t="s">
        <v>36</v>
      </c>
      <c r="P1" t="s">
        <v>37</v>
      </c>
      <c r="Q1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>
        <v>1</v>
      </c>
      <c r="P2" t="s">
        <v>55</v>
      </c>
      <c r="Q2">
        <v>99.73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>$Q2</f>
        <v>99.73</v>
      </c>
      <c r="F3" s="242">
        <f>AVERAGE(E3:E4)</f>
        <v>99.65</v>
      </c>
      <c r="G3" s="243"/>
      <c r="H3" s="229" t="s">
        <v>16</v>
      </c>
      <c r="I3" s="230" t="str">
        <f>IF(ISERR(G5)=TRUE,"",IF(G5&gt;94.5,"Y","N"))</f>
        <v>Y</v>
      </c>
      <c r="J3" s="34"/>
      <c r="O3">
        <v>2</v>
      </c>
      <c r="P3" t="s">
        <v>56</v>
      </c>
      <c r="Q3">
        <v>99.57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40" si="0">D3+1</f>
        <v>2</v>
      </c>
      <c r="E4" s="10">
        <f t="shared" ref="E4:E40" si="1">$Q3</f>
        <v>99.57</v>
      </c>
      <c r="F4" s="97"/>
      <c r="G4" s="116"/>
      <c r="H4" s="203"/>
      <c r="I4" s="199"/>
      <c r="J4" s="34"/>
      <c r="O4">
        <v>3</v>
      </c>
      <c r="P4" t="s">
        <v>57</v>
      </c>
      <c r="Q4">
        <v>92.73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0"/>
        <v>3</v>
      </c>
      <c r="E5" s="10">
        <f t="shared" si="1"/>
        <v>92.73</v>
      </c>
      <c r="F5" s="105">
        <f>AVERAGE(E5:E6)</f>
        <v>92.81</v>
      </c>
      <c r="G5" s="98">
        <f>ROUND(F5/$F$5*100,1)</f>
        <v>100</v>
      </c>
      <c r="H5" s="203" t="s">
        <v>18</v>
      </c>
      <c r="I5" s="201" t="str">
        <f>IF(OR(ISERR(G7)=TRUE),"",IF(COUNTIFS(G7:G8,"&gt;84.5")&lt;1,"N","Y"))</f>
        <v>Y</v>
      </c>
      <c r="J5" s="34"/>
      <c r="O5">
        <v>4</v>
      </c>
      <c r="P5" t="s">
        <v>58</v>
      </c>
      <c r="Q5">
        <v>92.89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0"/>
        <v>4</v>
      </c>
      <c r="E6" s="8">
        <f t="shared" si="1"/>
        <v>92.89</v>
      </c>
      <c r="F6" s="101"/>
      <c r="G6" s="99"/>
      <c r="H6" s="203"/>
      <c r="I6" s="202"/>
      <c r="J6" s="34"/>
      <c r="O6">
        <v>5</v>
      </c>
      <c r="P6" t="s">
        <v>59</v>
      </c>
      <c r="Q6">
        <v>93.75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179" t="s">
        <v>11</v>
      </c>
      <c r="C7" s="128" t="str">
        <f>Summary!$B8</f>
        <v>0.1% DMSO - PI</v>
      </c>
      <c r="D7" s="4">
        <f t="shared" si="0"/>
        <v>5</v>
      </c>
      <c r="E7" s="9">
        <f t="shared" si="1"/>
        <v>93.75</v>
      </c>
      <c r="F7" s="96">
        <f>AVERAGE(E7:E8)</f>
        <v>93.585000000000008</v>
      </c>
      <c r="G7" s="103">
        <f>ROUND(F7/$F$5*100,1)</f>
        <v>100.8</v>
      </c>
      <c r="H7" s="203" t="s">
        <v>19</v>
      </c>
      <c r="I7" s="199" t="str">
        <f>IF(OR(ISERR(G11)=TRUE,ISERR(G9)=TRUE),"",IF(COUNTIFS(G9:G12,"&gt;=84.5")&lt;2,"N","Y"))</f>
        <v>Y</v>
      </c>
      <c r="J7" s="34"/>
      <c r="O7">
        <v>6</v>
      </c>
      <c r="P7" t="s">
        <v>60</v>
      </c>
      <c r="Q7">
        <v>93.42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181"/>
      <c r="C8" s="129"/>
      <c r="D8" s="5">
        <f t="shared" si="0"/>
        <v>6</v>
      </c>
      <c r="E8" s="8">
        <f t="shared" si="1"/>
        <v>93.42</v>
      </c>
      <c r="F8" s="101"/>
      <c r="G8" s="99"/>
      <c r="H8" s="204"/>
      <c r="I8" s="200"/>
      <c r="J8" s="34"/>
      <c r="O8">
        <v>7</v>
      </c>
      <c r="P8" t="s">
        <v>61</v>
      </c>
      <c r="Q8">
        <v>87.78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79" t="str">
        <f>Summary!$A12</f>
        <v>Reactive Black 5</v>
      </c>
      <c r="C9" s="208">
        <f>Summary!$B12</f>
        <v>250</v>
      </c>
      <c r="D9" s="4">
        <f t="shared" si="0"/>
        <v>7</v>
      </c>
      <c r="E9" s="10">
        <f t="shared" si="1"/>
        <v>87.78</v>
      </c>
      <c r="F9" s="97">
        <f>AVERAGE(E9:E10)</f>
        <v>88.14</v>
      </c>
      <c r="G9" s="108">
        <f>ROUND(F9/$F$5*100,1)</f>
        <v>95</v>
      </c>
      <c r="I9" s="34"/>
      <c r="J9" s="34"/>
      <c r="O9">
        <v>8</v>
      </c>
      <c r="P9" t="s">
        <v>62</v>
      </c>
      <c r="Q9">
        <v>88.5</v>
      </c>
      <c r="R9" s="27"/>
      <c r="S9" s="27"/>
      <c r="T9" s="27"/>
      <c r="U9" s="55"/>
      <c r="V9" s="55"/>
      <c r="W9" s="55"/>
    </row>
    <row r="10" spans="1:23" x14ac:dyDescent="0.3">
      <c r="A10" s="240"/>
      <c r="B10" s="181"/>
      <c r="C10" s="209"/>
      <c r="D10" s="6">
        <f t="shared" si="0"/>
        <v>8</v>
      </c>
      <c r="E10" s="8">
        <f t="shared" si="1"/>
        <v>88.5</v>
      </c>
      <c r="F10" s="105"/>
      <c r="G10" s="108"/>
      <c r="I10" s="34"/>
      <c r="J10" s="34"/>
      <c r="O10">
        <v>9</v>
      </c>
      <c r="P10" t="s">
        <v>63</v>
      </c>
      <c r="Q10">
        <v>82.03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Summary!$A14</f>
        <v>PPD</v>
      </c>
      <c r="C11" s="208">
        <f>Summary!$B14</f>
        <v>75</v>
      </c>
      <c r="D11" s="4">
        <f t="shared" si="0"/>
        <v>9</v>
      </c>
      <c r="E11" s="10">
        <f t="shared" si="1"/>
        <v>82.03</v>
      </c>
      <c r="F11" s="96">
        <f>AVERAGE(E11:E12)</f>
        <v>82.56</v>
      </c>
      <c r="G11" s="103">
        <f>ROUND(F11/$F$5*100,1)</f>
        <v>89</v>
      </c>
      <c r="I11" s="34"/>
      <c r="J11" s="34"/>
      <c r="O11">
        <v>10</v>
      </c>
      <c r="P11" t="s">
        <v>64</v>
      </c>
      <c r="Q11">
        <v>83.09</v>
      </c>
      <c r="R11" s="27"/>
      <c r="S11" s="27"/>
      <c r="T11" s="27"/>
      <c r="U11" s="55"/>
      <c r="V11" s="55"/>
      <c r="W11" s="55"/>
    </row>
    <row r="12" spans="1:23" ht="15" thickBot="1" x14ac:dyDescent="0.35">
      <c r="A12" s="241"/>
      <c r="B12" s="233"/>
      <c r="C12" s="232"/>
      <c r="D12" s="29">
        <f t="shared" si="0"/>
        <v>10</v>
      </c>
      <c r="E12" s="13">
        <f t="shared" si="1"/>
        <v>83.09</v>
      </c>
      <c r="F12" s="102"/>
      <c r="G12" s="104"/>
      <c r="I12" s="34"/>
      <c r="J12" s="34"/>
      <c r="O12">
        <v>11</v>
      </c>
      <c r="P12" t="s">
        <v>65</v>
      </c>
      <c r="Q12">
        <v>89.29</v>
      </c>
      <c r="R12" s="27"/>
      <c r="S12" s="27"/>
      <c r="T12" s="27"/>
      <c r="U12" s="55"/>
      <c r="V12" s="55"/>
      <c r="W12" s="55"/>
    </row>
    <row r="13" spans="1:23" ht="15" customHeight="1" x14ac:dyDescent="0.3">
      <c r="A13" s="193" t="s">
        <v>35</v>
      </c>
      <c r="B13" s="222" t="str">
        <f>Summary!$A$16</f>
        <v>BRTGA-021</v>
      </c>
      <c r="C13" s="221">
        <f>Summary!$B$16</f>
        <v>500</v>
      </c>
      <c r="D13" s="28">
        <f t="shared" si="0"/>
        <v>11</v>
      </c>
      <c r="E13" s="12">
        <f t="shared" si="1"/>
        <v>89.29</v>
      </c>
      <c r="F13" s="213">
        <f>AVERAGE(E13:E14)</f>
        <v>88.62</v>
      </c>
      <c r="G13" s="215">
        <f>ROUND(F13/$F$5*100,1)</f>
        <v>95.5</v>
      </c>
      <c r="I13" s="34"/>
      <c r="J13" s="34"/>
      <c r="O13">
        <v>12</v>
      </c>
      <c r="P13" t="s">
        <v>66</v>
      </c>
      <c r="Q13">
        <v>87.95</v>
      </c>
      <c r="R13" s="27"/>
      <c r="S13" s="27"/>
      <c r="T13" s="27"/>
      <c r="U13" s="55"/>
      <c r="V13" s="55"/>
      <c r="W13" s="55"/>
    </row>
    <row r="14" spans="1:23" ht="15" customHeight="1" x14ac:dyDescent="0.3">
      <c r="A14" s="194"/>
      <c r="B14" s="212"/>
      <c r="C14" s="209"/>
      <c r="D14" s="5">
        <f t="shared" si="0"/>
        <v>12</v>
      </c>
      <c r="E14" s="8">
        <f t="shared" si="1"/>
        <v>87.95</v>
      </c>
      <c r="F14" s="214"/>
      <c r="G14" s="216"/>
      <c r="I14" s="34"/>
      <c r="J14" s="34"/>
      <c r="O14">
        <v>13</v>
      </c>
      <c r="P14" t="s">
        <v>67</v>
      </c>
      <c r="Q14">
        <v>88.94</v>
      </c>
      <c r="R14" s="27"/>
      <c r="S14" s="27"/>
      <c r="T14" s="27"/>
      <c r="U14" s="55"/>
      <c r="V14" s="55"/>
      <c r="W14" s="55"/>
    </row>
    <row r="15" spans="1:23" ht="15" customHeight="1" x14ac:dyDescent="0.3">
      <c r="A15" s="194"/>
      <c r="B15" s="211"/>
      <c r="C15" s="137"/>
      <c r="D15" s="4"/>
      <c r="E15" s="10"/>
      <c r="F15" s="224"/>
      <c r="G15" s="226"/>
      <c r="I15" s="34"/>
      <c r="J15" s="34"/>
      <c r="O15">
        <v>14</v>
      </c>
      <c r="P15" t="s">
        <v>68</v>
      </c>
      <c r="Q15">
        <v>88.54</v>
      </c>
      <c r="R15" s="27"/>
      <c r="S15" s="27"/>
      <c r="T15" s="27"/>
      <c r="U15" s="55"/>
      <c r="V15" s="55"/>
      <c r="W15" s="55"/>
    </row>
    <row r="16" spans="1:23" x14ac:dyDescent="0.3">
      <c r="A16" s="194"/>
      <c r="B16" s="212"/>
      <c r="C16" s="145"/>
      <c r="D16" s="5"/>
      <c r="E16" s="8"/>
      <c r="F16" s="225"/>
      <c r="G16" s="227"/>
      <c r="I16" s="34"/>
      <c r="J16" s="34"/>
      <c r="O16">
        <v>15</v>
      </c>
      <c r="P16" t="s">
        <v>69</v>
      </c>
      <c r="Q16">
        <v>93.03</v>
      </c>
      <c r="R16" s="27"/>
      <c r="S16" s="27"/>
      <c r="T16" s="27"/>
      <c r="U16" s="55"/>
      <c r="V16" s="55"/>
      <c r="W16" s="55"/>
    </row>
    <row r="17" spans="1:23" ht="15" customHeight="1" x14ac:dyDescent="0.3">
      <c r="A17" s="194"/>
      <c r="B17" s="206"/>
      <c r="C17" s="208"/>
      <c r="D17" s="4"/>
      <c r="E17" s="10"/>
      <c r="F17" s="224"/>
      <c r="G17" s="226"/>
      <c r="O17">
        <v>16</v>
      </c>
      <c r="P17" t="s">
        <v>70</v>
      </c>
      <c r="Q17">
        <v>93.11</v>
      </c>
      <c r="R17" s="27"/>
      <c r="S17" s="27"/>
      <c r="T17" s="27"/>
      <c r="U17" s="55"/>
      <c r="V17" s="55"/>
      <c r="W17" s="55"/>
    </row>
    <row r="18" spans="1:23" x14ac:dyDescent="0.3">
      <c r="A18" s="194"/>
      <c r="B18" s="207"/>
      <c r="C18" s="209"/>
      <c r="D18" s="5"/>
      <c r="E18" s="8"/>
      <c r="F18" s="225"/>
      <c r="G18" s="227"/>
      <c r="O18">
        <v>17</v>
      </c>
      <c r="P18" t="s">
        <v>71</v>
      </c>
      <c r="Q18">
        <v>89.35</v>
      </c>
      <c r="R18" s="27"/>
      <c r="S18" s="27"/>
      <c r="T18" s="27"/>
      <c r="U18" s="55"/>
      <c r="V18" s="55"/>
      <c r="W18" s="55"/>
    </row>
    <row r="19" spans="1:23" ht="15" customHeight="1" x14ac:dyDescent="0.3">
      <c r="A19" s="194"/>
      <c r="B19" s="228"/>
      <c r="C19" s="208"/>
      <c r="D19" s="4"/>
      <c r="E19" s="10"/>
      <c r="F19" s="224"/>
      <c r="G19" s="103"/>
      <c r="O19">
        <v>18</v>
      </c>
      <c r="P19" t="s">
        <v>72</v>
      </c>
      <c r="Q19">
        <v>89.34</v>
      </c>
      <c r="R19" s="27"/>
      <c r="S19" s="27"/>
      <c r="T19" s="27"/>
      <c r="U19" s="55"/>
      <c r="V19" s="55"/>
      <c r="W19" s="55"/>
    </row>
    <row r="20" spans="1:23" x14ac:dyDescent="0.3">
      <c r="A20" s="194"/>
      <c r="B20" s="228"/>
      <c r="C20" s="209"/>
      <c r="D20" s="5"/>
      <c r="E20" s="8"/>
      <c r="F20" s="225"/>
      <c r="G20" s="99"/>
      <c r="O20">
        <v>19</v>
      </c>
      <c r="P20" t="s">
        <v>73</v>
      </c>
      <c r="Q20">
        <v>92.85</v>
      </c>
      <c r="R20" s="27"/>
      <c r="S20" s="27"/>
      <c r="T20" s="27"/>
      <c r="U20" s="55"/>
      <c r="V20" s="55"/>
      <c r="W20" s="55"/>
    </row>
    <row r="21" spans="1:23" x14ac:dyDescent="0.3">
      <c r="A21" s="194"/>
      <c r="B21" s="211"/>
      <c r="C21" s="208"/>
      <c r="D21" s="19"/>
      <c r="E21" s="10"/>
      <c r="F21" s="224"/>
      <c r="G21" s="103"/>
      <c r="O21">
        <v>20</v>
      </c>
      <c r="P21" t="s">
        <v>74</v>
      </c>
      <c r="Q21">
        <v>93.2</v>
      </c>
      <c r="R21" s="27"/>
      <c r="S21" s="27"/>
      <c r="T21" s="27"/>
      <c r="U21" s="55"/>
      <c r="V21" s="55"/>
      <c r="W21" s="55"/>
    </row>
    <row r="22" spans="1:23" x14ac:dyDescent="0.3">
      <c r="A22" s="194"/>
      <c r="B22" s="212"/>
      <c r="C22" s="209"/>
      <c r="D22" s="6"/>
      <c r="E22" s="8"/>
      <c r="F22" s="225"/>
      <c r="G22" s="99"/>
      <c r="O22">
        <v>21</v>
      </c>
      <c r="P22" t="s">
        <v>75</v>
      </c>
      <c r="Q22">
        <v>79.040000000000006</v>
      </c>
      <c r="R22" s="27"/>
      <c r="S22" s="27"/>
      <c r="T22" s="27"/>
      <c r="U22" s="55"/>
      <c r="V22" s="55"/>
      <c r="W22" s="55"/>
    </row>
    <row r="23" spans="1:23" ht="15" customHeight="1" x14ac:dyDescent="0.3">
      <c r="A23" s="194"/>
      <c r="B23" s="206"/>
      <c r="C23" s="208"/>
      <c r="D23" s="4"/>
      <c r="E23" s="10"/>
      <c r="F23" s="224"/>
      <c r="G23" s="103"/>
      <c r="O23">
        <v>22</v>
      </c>
      <c r="P23" t="s">
        <v>76</v>
      </c>
      <c r="Q23">
        <v>81.69</v>
      </c>
      <c r="R23" s="27"/>
      <c r="S23" s="27"/>
      <c r="T23" s="27"/>
      <c r="U23" s="55"/>
      <c r="V23" s="55"/>
      <c r="W23" s="55"/>
    </row>
    <row r="24" spans="1:23" x14ac:dyDescent="0.3">
      <c r="A24" s="194"/>
      <c r="B24" s="207"/>
      <c r="C24" s="209"/>
      <c r="D24" s="5"/>
      <c r="E24" s="8"/>
      <c r="F24" s="225"/>
      <c r="G24" s="99"/>
      <c r="O24">
        <v>23</v>
      </c>
      <c r="P24" t="s">
        <v>77</v>
      </c>
      <c r="Q24">
        <v>93.35</v>
      </c>
      <c r="R24" s="27"/>
      <c r="S24" s="27"/>
      <c r="T24" s="27"/>
      <c r="U24" s="55"/>
      <c r="V24" s="55"/>
      <c r="W24" s="55"/>
    </row>
    <row r="25" spans="1:23" x14ac:dyDescent="0.3">
      <c r="A25" s="194"/>
      <c r="B25" s="206"/>
      <c r="C25" s="208"/>
      <c r="D25" s="19"/>
      <c r="E25" s="10"/>
      <c r="F25" s="224"/>
      <c r="G25" s="103"/>
      <c r="O25">
        <v>24</v>
      </c>
      <c r="P25" t="s">
        <v>78</v>
      </c>
      <c r="Q25">
        <v>92.45</v>
      </c>
      <c r="R25" s="27"/>
      <c r="S25" s="27"/>
      <c r="T25" s="27"/>
      <c r="U25" s="55"/>
      <c r="V25" s="55"/>
      <c r="W25" s="55"/>
    </row>
    <row r="26" spans="1:23" x14ac:dyDescent="0.3">
      <c r="A26" s="194"/>
      <c r="B26" s="207"/>
      <c r="C26" s="209"/>
      <c r="D26" s="6"/>
      <c r="E26" s="8"/>
      <c r="F26" s="225"/>
      <c r="G26" s="99"/>
      <c r="O26">
        <v>25</v>
      </c>
      <c r="P26" t="s">
        <v>79</v>
      </c>
      <c r="Q26">
        <v>93.71</v>
      </c>
      <c r="R26" s="27"/>
      <c r="S26" s="27"/>
      <c r="T26" s="27"/>
      <c r="U26" s="55"/>
      <c r="V26" s="55"/>
      <c r="W26" s="55"/>
    </row>
    <row r="27" spans="1:23" ht="15" customHeight="1" x14ac:dyDescent="0.3">
      <c r="A27" s="194"/>
      <c r="B27" s="206"/>
      <c r="C27" s="208"/>
      <c r="D27" s="4"/>
      <c r="E27" s="10"/>
      <c r="F27" s="224"/>
      <c r="G27" s="103"/>
      <c r="O27">
        <v>26</v>
      </c>
      <c r="P27" t="s">
        <v>80</v>
      </c>
      <c r="Q27">
        <v>92.31</v>
      </c>
      <c r="R27" s="27"/>
      <c r="S27" s="27"/>
      <c r="T27" s="27"/>
      <c r="U27" s="55"/>
      <c r="V27" s="55"/>
      <c r="W27" s="55"/>
    </row>
    <row r="28" spans="1:23" ht="15" customHeight="1" x14ac:dyDescent="0.3">
      <c r="A28" s="194"/>
      <c r="B28" s="207"/>
      <c r="C28" s="209"/>
      <c r="D28" s="5"/>
      <c r="E28" s="8"/>
      <c r="F28" s="225"/>
      <c r="G28" s="99"/>
      <c r="O28">
        <v>27</v>
      </c>
      <c r="P28" t="s">
        <v>81</v>
      </c>
      <c r="Q28">
        <v>91.05</v>
      </c>
      <c r="R28" s="27"/>
      <c r="S28" s="27"/>
      <c r="T28" s="27"/>
      <c r="U28" s="55"/>
      <c r="V28" s="55"/>
      <c r="W28" s="55"/>
    </row>
    <row r="29" spans="1:23" ht="15" customHeight="1" x14ac:dyDescent="0.3">
      <c r="A29" s="194"/>
      <c r="B29" s="206"/>
      <c r="C29" s="208"/>
      <c r="D29" s="4"/>
      <c r="E29" s="10"/>
      <c r="F29" s="224"/>
      <c r="G29" s="103"/>
      <c r="O29">
        <v>28</v>
      </c>
      <c r="P29" t="s">
        <v>82</v>
      </c>
      <c r="Q29">
        <v>91.77</v>
      </c>
      <c r="R29" s="27"/>
      <c r="S29" s="27"/>
      <c r="T29" s="27"/>
      <c r="U29" s="55"/>
      <c r="V29" s="55"/>
      <c r="W29" s="55"/>
    </row>
    <row r="30" spans="1:23" x14ac:dyDescent="0.3">
      <c r="A30" s="194"/>
      <c r="B30" s="207"/>
      <c r="C30" s="209"/>
      <c r="D30" s="5"/>
      <c r="E30" s="8"/>
      <c r="F30" s="225"/>
      <c r="G30" s="99"/>
      <c r="O30">
        <v>29</v>
      </c>
      <c r="P30" t="s">
        <v>83</v>
      </c>
      <c r="Q30">
        <v>92.46</v>
      </c>
      <c r="R30" s="27"/>
      <c r="S30" s="27"/>
      <c r="T30" s="27"/>
      <c r="U30" s="55"/>
      <c r="V30" s="55"/>
      <c r="W30" s="55"/>
    </row>
    <row r="31" spans="1:23" ht="15" customHeight="1" x14ac:dyDescent="0.3">
      <c r="A31" s="194"/>
      <c r="B31" s="206"/>
      <c r="C31" s="208"/>
      <c r="D31" s="19"/>
      <c r="E31" s="10"/>
      <c r="F31" s="224"/>
      <c r="G31" s="103"/>
      <c r="O31">
        <v>30</v>
      </c>
      <c r="P31" t="s">
        <v>84</v>
      </c>
      <c r="Q31">
        <v>92.6</v>
      </c>
      <c r="R31" s="27"/>
      <c r="S31" s="27"/>
      <c r="T31" s="27"/>
      <c r="U31" s="55"/>
      <c r="V31" s="55"/>
      <c r="W31" s="55"/>
    </row>
    <row r="32" spans="1:23" x14ac:dyDescent="0.3">
      <c r="A32" s="194"/>
      <c r="B32" s="236"/>
      <c r="C32" s="209"/>
      <c r="D32" s="6"/>
      <c r="E32" s="8"/>
      <c r="F32" s="225"/>
      <c r="G32" s="99"/>
      <c r="O32">
        <v>31</v>
      </c>
      <c r="P32" t="s">
        <v>85</v>
      </c>
      <c r="Q32">
        <v>93.11</v>
      </c>
      <c r="R32" s="27"/>
      <c r="S32" s="27"/>
      <c r="T32" s="27"/>
      <c r="U32" s="55"/>
      <c r="V32" s="55"/>
      <c r="W32" s="55"/>
    </row>
    <row r="33" spans="1:23" ht="15" customHeight="1" x14ac:dyDescent="0.3">
      <c r="A33" s="194"/>
      <c r="B33" s="206"/>
      <c r="C33" s="208"/>
      <c r="D33" s="4"/>
      <c r="E33" s="10"/>
      <c r="F33" s="224"/>
      <c r="G33" s="103"/>
      <c r="O33">
        <v>32</v>
      </c>
      <c r="P33" t="s">
        <v>86</v>
      </c>
      <c r="Q33">
        <v>92.26</v>
      </c>
      <c r="R33" s="27"/>
      <c r="S33" s="27"/>
      <c r="T33" s="27"/>
      <c r="U33" s="55"/>
      <c r="V33" s="55"/>
      <c r="W33" s="55"/>
    </row>
    <row r="34" spans="1:23" ht="15" customHeight="1" x14ac:dyDescent="0.3">
      <c r="A34" s="194"/>
      <c r="B34" s="207"/>
      <c r="C34" s="209"/>
      <c r="D34" s="5"/>
      <c r="E34" s="8"/>
      <c r="F34" s="225"/>
      <c r="G34" s="99"/>
      <c r="O34">
        <v>33</v>
      </c>
      <c r="P34" t="s">
        <v>87</v>
      </c>
      <c r="Q34">
        <v>94.03</v>
      </c>
      <c r="R34" s="27"/>
      <c r="S34" s="27"/>
      <c r="T34" s="27"/>
      <c r="U34" s="55"/>
      <c r="V34" s="55"/>
      <c r="W34" s="55"/>
    </row>
    <row r="35" spans="1:23" x14ac:dyDescent="0.3">
      <c r="A35" s="194"/>
      <c r="B35" s="211"/>
      <c r="C35" s="208"/>
      <c r="D35" s="4"/>
      <c r="E35" s="10"/>
      <c r="F35" s="224"/>
      <c r="G35" s="103"/>
      <c r="O35">
        <v>34</v>
      </c>
      <c r="P35" t="s">
        <v>88</v>
      </c>
      <c r="Q35">
        <v>93.34</v>
      </c>
      <c r="R35" s="27"/>
      <c r="S35" s="27"/>
      <c r="T35" s="27"/>
      <c r="U35" s="55"/>
      <c r="V35" s="55"/>
      <c r="W35" s="55"/>
    </row>
    <row r="36" spans="1:23" x14ac:dyDescent="0.3">
      <c r="A36" s="194"/>
      <c r="B36" s="212"/>
      <c r="C36" s="209"/>
      <c r="D36" s="5"/>
      <c r="E36" s="8"/>
      <c r="F36" s="225"/>
      <c r="G36" s="99"/>
      <c r="O36">
        <v>35</v>
      </c>
      <c r="P36" t="s">
        <v>89</v>
      </c>
      <c r="Q36">
        <v>93.24</v>
      </c>
      <c r="R36" s="27"/>
      <c r="S36" s="27"/>
      <c r="T36" s="27"/>
      <c r="U36" s="55"/>
      <c r="V36" s="55"/>
      <c r="W36" s="55"/>
    </row>
    <row r="37" spans="1:23" x14ac:dyDescent="0.3">
      <c r="A37" s="194"/>
      <c r="B37" s="211"/>
      <c r="C37" s="208"/>
      <c r="D37" s="19"/>
      <c r="E37" s="10"/>
      <c r="F37" s="224"/>
      <c r="G37" s="103"/>
      <c r="O37">
        <v>36</v>
      </c>
      <c r="P37" t="s">
        <v>90</v>
      </c>
      <c r="Q37">
        <v>92.4</v>
      </c>
      <c r="R37" s="27"/>
      <c r="S37" s="27"/>
      <c r="T37" s="27"/>
      <c r="U37" s="55"/>
      <c r="V37" s="55"/>
      <c r="W37" s="55"/>
    </row>
    <row r="38" spans="1:23" x14ac:dyDescent="0.3">
      <c r="A38" s="194"/>
      <c r="B38" s="212"/>
      <c r="C38" s="209"/>
      <c r="D38" s="6"/>
      <c r="E38" s="8"/>
      <c r="F38" s="225"/>
      <c r="G38" s="99"/>
      <c r="O38">
        <v>37</v>
      </c>
      <c r="P38" t="s">
        <v>91</v>
      </c>
      <c r="Q38">
        <v>89.71</v>
      </c>
      <c r="R38" s="27"/>
      <c r="S38" s="27"/>
      <c r="T38" s="27"/>
      <c r="U38" s="55"/>
      <c r="V38" s="55"/>
      <c r="W38" s="55"/>
    </row>
    <row r="39" spans="1:23" x14ac:dyDescent="0.3">
      <c r="A39" s="194"/>
      <c r="B39" s="211"/>
      <c r="C39" s="208"/>
      <c r="D39" s="4"/>
      <c r="E39" s="10"/>
      <c r="F39" s="97"/>
      <c r="G39" s="103"/>
      <c r="O39">
        <v>38</v>
      </c>
      <c r="P39" t="s">
        <v>92</v>
      </c>
      <c r="Q39">
        <v>90.3</v>
      </c>
      <c r="R39" s="27"/>
      <c r="S39" s="27"/>
      <c r="T39" s="27"/>
      <c r="U39" s="55"/>
      <c r="V39" s="55"/>
      <c r="W39" s="55"/>
    </row>
    <row r="40" spans="1:23" ht="15" thickBot="1" x14ac:dyDescent="0.35">
      <c r="A40" s="195"/>
      <c r="B40" s="234"/>
      <c r="C40" s="232"/>
      <c r="D40" s="29"/>
      <c r="E40" s="13"/>
      <c r="F40" s="235"/>
      <c r="G40" s="104"/>
      <c r="O40" s="55"/>
      <c r="P40" s="55"/>
      <c r="Q40" s="55"/>
      <c r="R40" s="27"/>
      <c r="S40" s="27"/>
      <c r="T40" s="27"/>
      <c r="U40" s="55"/>
      <c r="V40" s="55"/>
      <c r="W40" s="55"/>
    </row>
    <row r="41" spans="1:23" ht="15" customHeight="1" x14ac:dyDescent="0.3">
      <c r="B41"/>
      <c r="C41"/>
      <c r="D41"/>
      <c r="O41" s="55"/>
      <c r="P41" s="55"/>
      <c r="Q41" s="55"/>
      <c r="R41" s="27"/>
      <c r="S41" s="27"/>
      <c r="T41" s="27"/>
      <c r="U41" s="55"/>
      <c r="V41" s="55"/>
      <c r="W41" s="55"/>
    </row>
    <row r="42" spans="1:23" ht="15" customHeight="1" x14ac:dyDescent="0.3">
      <c r="B42"/>
      <c r="C42"/>
      <c r="D42"/>
      <c r="O42" s="55"/>
      <c r="P42" s="55"/>
      <c r="Q42" s="55"/>
      <c r="R42" s="27"/>
      <c r="S42" s="27"/>
      <c r="T42" s="27"/>
      <c r="U42" s="55"/>
      <c r="V42" s="55"/>
      <c r="W42" s="55"/>
    </row>
    <row r="43" spans="1:23" x14ac:dyDescent="0.3">
      <c r="O43" s="55"/>
      <c r="P43" s="55"/>
      <c r="Q43" s="55"/>
      <c r="R43" s="27"/>
      <c r="S43" s="27"/>
      <c r="T43" s="27"/>
      <c r="U43" s="55"/>
      <c r="V43" s="55"/>
      <c r="W43" s="55"/>
    </row>
    <row r="44" spans="1:23" x14ac:dyDescent="0.3">
      <c r="O44" s="55"/>
      <c r="P44" s="55"/>
      <c r="Q44" s="55"/>
      <c r="R44" s="27"/>
      <c r="S44" s="27"/>
      <c r="T44" s="27"/>
      <c r="U44" s="55"/>
      <c r="V44" s="55"/>
      <c r="W44" s="55"/>
    </row>
    <row r="45" spans="1:23" x14ac:dyDescent="0.3">
      <c r="O45" s="55"/>
      <c r="P45" s="55"/>
      <c r="Q45" s="55"/>
      <c r="R45" s="27"/>
      <c r="S45" s="27"/>
      <c r="T45" s="27"/>
      <c r="U45" s="55"/>
      <c r="V45" s="55"/>
      <c r="W45" s="55"/>
    </row>
    <row r="46" spans="1:23" x14ac:dyDescent="0.3">
      <c r="O46" s="55"/>
      <c r="P46" s="55"/>
      <c r="Q46" s="55"/>
      <c r="R46" s="27"/>
      <c r="S46" s="27"/>
      <c r="T46" s="27"/>
      <c r="U46" s="55"/>
      <c r="V46" s="55"/>
      <c r="W46" s="55"/>
    </row>
    <row r="47" spans="1:23" x14ac:dyDescent="0.3">
      <c r="O47" s="55"/>
      <c r="P47" s="55"/>
      <c r="Q47" s="55"/>
      <c r="R47" s="27"/>
      <c r="S47" s="27"/>
      <c r="T47" s="27"/>
      <c r="U47" s="55"/>
      <c r="V47" s="55"/>
      <c r="W47" s="55"/>
    </row>
    <row r="48" spans="1:23" x14ac:dyDescent="0.3">
      <c r="O48" s="55"/>
      <c r="P48" s="55"/>
      <c r="Q48" s="55"/>
      <c r="R48" s="27"/>
      <c r="S48" s="27"/>
      <c r="T48" s="27"/>
      <c r="U48" s="55"/>
      <c r="V48" s="55"/>
      <c r="W48" s="55"/>
    </row>
    <row r="49" spans="15:23" x14ac:dyDescent="0.3">
      <c r="O49" s="55"/>
      <c r="P49" s="55"/>
      <c r="Q49" s="55"/>
      <c r="R49" s="27"/>
      <c r="S49" s="27"/>
      <c r="T49" s="27"/>
      <c r="U49" s="55"/>
      <c r="V49" s="55"/>
      <c r="W49" s="55"/>
    </row>
    <row r="50" spans="15:23" x14ac:dyDescent="0.3">
      <c r="O50" s="55"/>
      <c r="P50" s="55"/>
      <c r="Q50" s="55"/>
      <c r="R50" s="27"/>
      <c r="S50" s="27"/>
      <c r="T50" s="27"/>
      <c r="U50" s="55"/>
      <c r="V50" s="55"/>
      <c r="W50" s="55"/>
    </row>
    <row r="51" spans="15:23" x14ac:dyDescent="0.3">
      <c r="O51" s="55"/>
      <c r="P51" s="55"/>
      <c r="Q51" s="55"/>
      <c r="R51" s="27"/>
      <c r="S51" s="27"/>
      <c r="T51" s="27"/>
      <c r="U51" s="55"/>
      <c r="V51" s="55"/>
      <c r="W51" s="55"/>
    </row>
    <row r="52" spans="15:23" x14ac:dyDescent="0.3">
      <c r="O52" s="55"/>
      <c r="P52" s="55"/>
      <c r="Q52" s="55"/>
      <c r="R52" s="27"/>
      <c r="S52" s="27"/>
      <c r="T52" s="27"/>
      <c r="U52" s="55"/>
      <c r="V52" s="55"/>
      <c r="W52" s="55"/>
    </row>
    <row r="53" spans="15:23" x14ac:dyDescent="0.3">
      <c r="O53" s="55"/>
      <c r="P53" s="55"/>
      <c r="Q53" s="55"/>
      <c r="R53" s="27"/>
      <c r="S53" s="27"/>
      <c r="T53" s="27"/>
      <c r="U53" s="55"/>
      <c r="V53" s="55"/>
      <c r="W53" s="55"/>
    </row>
    <row r="54" spans="15:23" x14ac:dyDescent="0.3">
      <c r="O54" s="55"/>
      <c r="P54" s="55"/>
      <c r="Q54" s="55"/>
      <c r="R54" s="27"/>
      <c r="S54" s="27"/>
      <c r="T54" s="27"/>
      <c r="U54" s="55"/>
      <c r="V54" s="55"/>
      <c r="W54" s="55"/>
    </row>
    <row r="55" spans="15:23" ht="15" customHeight="1" x14ac:dyDescent="0.3">
      <c r="O55" s="55"/>
      <c r="P55" s="55"/>
      <c r="Q55" s="55"/>
      <c r="R55" s="27"/>
      <c r="S55" s="27"/>
      <c r="T55" s="27"/>
      <c r="U55" s="55"/>
      <c r="V55" s="55"/>
      <c r="W55" s="55"/>
    </row>
    <row r="56" spans="15:23" ht="15" customHeight="1" x14ac:dyDescent="0.3">
      <c r="O56" s="55"/>
      <c r="P56" s="55"/>
      <c r="Q56" s="55"/>
      <c r="R56" s="27"/>
      <c r="S56" s="27"/>
      <c r="T56" s="27"/>
      <c r="U56" s="55"/>
      <c r="V56" s="55"/>
      <c r="W56" s="55"/>
    </row>
    <row r="57" spans="15:23" x14ac:dyDescent="0.3">
      <c r="O57" s="55"/>
      <c r="P57" s="55"/>
      <c r="Q57" s="55"/>
      <c r="R57" s="27"/>
      <c r="S57" s="27"/>
      <c r="T57" s="27"/>
      <c r="U57" s="55"/>
      <c r="V57" s="55"/>
      <c r="W57" s="55"/>
    </row>
    <row r="58" spans="15:23" x14ac:dyDescent="0.3">
      <c r="O58" s="55"/>
      <c r="P58" s="55"/>
      <c r="Q58" s="55"/>
      <c r="R58" s="27"/>
      <c r="S58" s="27"/>
      <c r="T58" s="27"/>
      <c r="U58" s="55"/>
      <c r="V58" s="55"/>
      <c r="W58" s="55"/>
    </row>
    <row r="59" spans="15:23" x14ac:dyDescent="0.3">
      <c r="O59" s="55"/>
      <c r="P59" s="55"/>
      <c r="Q59" s="55"/>
      <c r="R59" s="27"/>
      <c r="S59" s="27"/>
      <c r="T59" s="27"/>
      <c r="U59" s="55"/>
      <c r="V59" s="55"/>
      <c r="W59" s="55"/>
    </row>
    <row r="60" spans="15:23" x14ac:dyDescent="0.3">
      <c r="R60" s="27"/>
      <c r="S60" s="27"/>
      <c r="T60" s="27"/>
      <c r="U60" s="27"/>
    </row>
    <row r="61" spans="15:23" x14ac:dyDescent="0.3">
      <c r="R61" s="27"/>
      <c r="S61" s="27"/>
      <c r="T61" s="27"/>
      <c r="U61" s="27"/>
    </row>
    <row r="62" spans="15:23" x14ac:dyDescent="0.3">
      <c r="R62" s="27"/>
      <c r="S62" s="27"/>
      <c r="T62"/>
    </row>
    <row r="63" spans="15:23" x14ac:dyDescent="0.3">
      <c r="R63" s="27"/>
      <c r="S63" s="27"/>
      <c r="T63"/>
    </row>
    <row r="64" spans="15:23" x14ac:dyDescent="0.3">
      <c r="R64" s="27"/>
      <c r="S64" s="27"/>
      <c r="T64"/>
    </row>
    <row r="65" spans="18:20" x14ac:dyDescent="0.3">
      <c r="R65" s="27"/>
      <c r="S65" s="27"/>
      <c r="T65"/>
    </row>
    <row r="66" spans="18:20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ht="15" customHeight="1" x14ac:dyDescent="0.3">
      <c r="R69" s="27"/>
      <c r="S69" s="27"/>
      <c r="T69"/>
    </row>
    <row r="70" spans="18:20" ht="15" customHeight="1" x14ac:dyDescent="0.3">
      <c r="R70" s="27"/>
      <c r="S70" s="27"/>
      <c r="T70"/>
    </row>
    <row r="71" spans="18:20" x14ac:dyDescent="0.3">
      <c r="R71" s="27"/>
      <c r="S71" s="27"/>
      <c r="T71"/>
    </row>
    <row r="72" spans="18:20" x14ac:dyDescent="0.3">
      <c r="R72" s="27"/>
      <c r="S72" s="27"/>
      <c r="T72"/>
    </row>
    <row r="73" spans="18:20" x14ac:dyDescent="0.3">
      <c r="R73" s="27"/>
      <c r="S73" s="27"/>
      <c r="T73"/>
    </row>
    <row r="74" spans="18:20" x14ac:dyDescent="0.3">
      <c r="R74" s="27"/>
      <c r="S74" s="27"/>
      <c r="T74"/>
    </row>
    <row r="75" spans="18:20" x14ac:dyDescent="0.3">
      <c r="R75" s="27"/>
      <c r="S75" s="27"/>
      <c r="T75"/>
    </row>
    <row r="83" ht="15" customHeight="1" x14ac:dyDescent="0.3"/>
    <row r="84" ht="15" customHeight="1" x14ac:dyDescent="0.3"/>
    <row r="97" ht="15" customHeight="1" x14ac:dyDescent="0.3"/>
    <row r="98" ht="15" customHeight="1" x14ac:dyDescent="0.3"/>
    <row r="111" ht="15" customHeight="1" x14ac:dyDescent="0.3"/>
    <row r="112" ht="15" customHeight="1" x14ac:dyDescent="0.3"/>
    <row r="125" ht="15" customHeight="1" x14ac:dyDescent="0.3"/>
    <row r="126" ht="15" customHeight="1" x14ac:dyDescent="0.3"/>
    <row r="139" ht="15" customHeight="1" x14ac:dyDescent="0.3"/>
    <row r="140" ht="15" customHeight="1" x14ac:dyDescent="0.3"/>
    <row r="153" ht="15" customHeight="1" x14ac:dyDescent="0.3"/>
    <row r="154" ht="15" customHeight="1" x14ac:dyDescent="0.3"/>
    <row r="167" ht="15" customHeight="1" x14ac:dyDescent="0.3"/>
    <row r="168" ht="15" customHeight="1" x14ac:dyDescent="0.3"/>
    <row r="181" ht="15" customHeight="1" x14ac:dyDescent="0.3"/>
    <row r="182" ht="15" customHeight="1" x14ac:dyDescent="0.3"/>
  </sheetData>
  <mergeCells count="84">
    <mergeCell ref="A13:A40"/>
    <mergeCell ref="B37:B38"/>
    <mergeCell ref="C37:C38"/>
    <mergeCell ref="F37:F38"/>
    <mergeCell ref="B33:B34"/>
    <mergeCell ref="C33:C34"/>
    <mergeCell ref="F33:F34"/>
    <mergeCell ref="B29:B30"/>
    <mergeCell ref="C29:C30"/>
    <mergeCell ref="F29:F30"/>
    <mergeCell ref="B25:B26"/>
    <mergeCell ref="C25:C26"/>
    <mergeCell ref="F25:F26"/>
    <mergeCell ref="F31:F32"/>
    <mergeCell ref="F21:F22"/>
    <mergeCell ref="B13:B14"/>
    <mergeCell ref="G33:G34"/>
    <mergeCell ref="B35:B36"/>
    <mergeCell ref="C35:C36"/>
    <mergeCell ref="F35:F36"/>
    <mergeCell ref="G35:G36"/>
    <mergeCell ref="G37:G38"/>
    <mergeCell ref="B39:B40"/>
    <mergeCell ref="C39:C40"/>
    <mergeCell ref="F39:F40"/>
    <mergeCell ref="G39:G40"/>
    <mergeCell ref="G31:G32"/>
    <mergeCell ref="G25:G26"/>
    <mergeCell ref="B27:B28"/>
    <mergeCell ref="C27:C28"/>
    <mergeCell ref="F27:F28"/>
    <mergeCell ref="G27:G28"/>
    <mergeCell ref="G29:G30"/>
    <mergeCell ref="B31:B32"/>
    <mergeCell ref="C31:C32"/>
    <mergeCell ref="G21:G22"/>
    <mergeCell ref="B23:B24"/>
    <mergeCell ref="C23:C24"/>
    <mergeCell ref="F23:F24"/>
    <mergeCell ref="G23:G24"/>
    <mergeCell ref="B21:B22"/>
    <mergeCell ref="C21:C22"/>
    <mergeCell ref="C13:C14"/>
    <mergeCell ref="F13:F14"/>
    <mergeCell ref="G13:G14"/>
    <mergeCell ref="B19:B20"/>
    <mergeCell ref="C19:C20"/>
    <mergeCell ref="F19:F20"/>
    <mergeCell ref="G19:G20"/>
    <mergeCell ref="B17:B18"/>
    <mergeCell ref="C17:C18"/>
    <mergeCell ref="F17:F18"/>
    <mergeCell ref="G17:G18"/>
    <mergeCell ref="B15:B16"/>
    <mergeCell ref="C15:C16"/>
    <mergeCell ref="F15:F16"/>
    <mergeCell ref="G15:G16"/>
    <mergeCell ref="H7:H8"/>
    <mergeCell ref="I7:I8"/>
    <mergeCell ref="B9:B10"/>
    <mergeCell ref="C9:C10"/>
    <mergeCell ref="F9:F10"/>
    <mergeCell ref="G9:G10"/>
    <mergeCell ref="B7:B8"/>
    <mergeCell ref="C7:C8"/>
    <mergeCell ref="F7:F8"/>
    <mergeCell ref="G7:G8"/>
    <mergeCell ref="H3:H4"/>
    <mergeCell ref="I3:I4"/>
    <mergeCell ref="C5:C6"/>
    <mergeCell ref="F5:F6"/>
    <mergeCell ref="G5:G6"/>
    <mergeCell ref="H5:H6"/>
    <mergeCell ref="I5:I6"/>
    <mergeCell ref="A2:B2"/>
    <mergeCell ref="B3:B6"/>
    <mergeCell ref="C3:C4"/>
    <mergeCell ref="F3:F4"/>
    <mergeCell ref="G3:G4"/>
    <mergeCell ref="A3:A12"/>
    <mergeCell ref="B11:B12"/>
    <mergeCell ref="C11:C12"/>
    <mergeCell ref="F11:F12"/>
    <mergeCell ref="G11:G12"/>
  </mergeCells>
  <conditionalFormatting sqref="G13:G40">
    <cfRule type="expression" dxfId="4" priority="1" stopIfTrue="1">
      <formula>IF($C13=500,G13&gt;84.5)</formula>
    </cfRule>
  </conditionalFormatting>
  <conditionalFormatting sqref="I3:I8">
    <cfRule type="expression" dxfId="3" priority="4">
      <formula>($I3="N")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694F9C6-03F7-46F9-BADA-44ECA9E2532A}">
            <xm:f>'Run 10 (% Cells)'!$E3&lt;30</xm:f>
            <x14:dxf>
              <fill>
                <patternFill>
                  <bgColor rgb="FFFFFFCC"/>
                </patternFill>
              </fill>
            </x14:dxf>
          </x14:cfRule>
          <xm:sqref>D3:D14 D17:D40</xm:sqref>
        </x14:conditionalFormatting>
        <x14:conditionalFormatting xmlns:xm="http://schemas.microsoft.com/office/excel/2006/main">
          <x14:cfRule type="expression" priority="1065" id="{5694F9C6-03F7-46F9-BADA-44ECA9E2532A}">
            <xm:f>'Run 10 (% Cells)'!$E13&lt;30</xm:f>
            <x14:dxf>
              <fill>
                <patternFill>
                  <bgColor rgb="FFFFFFCC"/>
                </patternFill>
              </fill>
            </x14:dxf>
          </x14:cfRule>
          <xm:sqref>D15:D16</xm:sqref>
        </x14:conditionalFormatting>
        <x14:conditionalFormatting xmlns:xm="http://schemas.microsoft.com/office/excel/2006/main">
          <x14:cfRule type="expression" priority="2" id="{67BADABD-814C-494D-BC47-824D70CD1916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83D39004-2D30-4C6B-8C2F-82D9A9F919E1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G5:G8</xm:sqref>
        </x14:conditionalFormatting>
        <x14:conditionalFormatting xmlns:xm="http://schemas.microsoft.com/office/excel/2006/main">
          <x14:cfRule type="expression" priority="800" id="{67BADABD-814C-494D-BC47-824D70CD1916}">
            <xm:f>IF(Summary!$C12=100,G9&lt;95.5)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801" id="{83D39004-2D30-4C6B-8C2F-82D9A9F919E1}">
            <xm:f>IF(Summary!$C12=90,OR(G9&gt;95.4,G9&lt;84.49))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G9:G14</xm:sqref>
        </x14:conditionalFormatting>
        <x14:conditionalFormatting xmlns:xm="http://schemas.microsoft.com/office/excel/2006/main">
          <x14:cfRule type="expression" priority="1276" id="{67BADABD-814C-494D-BC47-824D70CD1916}">
            <xm:f>IF(Summary!#REF!=100,G15&lt;95.5)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77" id="{83D39004-2D30-4C6B-8C2F-82D9A9F919E1}">
            <xm:f>IF(Summary!#REF!=90,OR(G15&gt;95.4,G15&lt;84.49))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G15:G40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55B6-0AED-4427-AA16-E332DFD6A40A}">
  <sheetPr>
    <tabColor rgb="FFCCFFFF"/>
    <pageSetUpPr fitToPage="1"/>
  </sheetPr>
  <dimension ref="A1:L174"/>
  <sheetViews>
    <sheetView topLeftCell="A7" zoomScaleNormal="100" workbookViewId="0">
      <selection activeCell="G12" sqref="G12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2" max="12" width="7.109375" customWidth="1"/>
  </cols>
  <sheetData>
    <row r="1" spans="1:12" ht="15" thickBot="1" x14ac:dyDescent="0.35">
      <c r="J1" s="54" t="s">
        <v>36</v>
      </c>
      <c r="K1" s="54" t="s">
        <v>37</v>
      </c>
      <c r="L1" s="54" t="s">
        <v>38</v>
      </c>
    </row>
    <row r="2" spans="1:12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55</v>
      </c>
      <c r="L2" s="55">
        <v>76.239999999999995</v>
      </c>
    </row>
    <row r="3" spans="1:12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>$L2</f>
        <v>76.239999999999995</v>
      </c>
      <c r="J3" s="55">
        <v>2</v>
      </c>
      <c r="K3" s="55" t="s">
        <v>56</v>
      </c>
      <c r="L3" s="55">
        <v>72.63</v>
      </c>
    </row>
    <row r="4" spans="1:12" x14ac:dyDescent="0.3">
      <c r="A4" s="240"/>
      <c r="B4" s="180"/>
      <c r="C4" s="153"/>
      <c r="D4" s="30">
        <f t="shared" ref="D4:D40" si="0">D3+1</f>
        <v>2</v>
      </c>
      <c r="E4" s="21">
        <f t="shared" ref="E4:E40" si="1">$L3</f>
        <v>72.63</v>
      </c>
      <c r="J4" s="55">
        <v>3</v>
      </c>
      <c r="K4" s="55" t="s">
        <v>57</v>
      </c>
      <c r="L4" s="55">
        <v>74.62</v>
      </c>
    </row>
    <row r="5" spans="1:12" ht="15" customHeight="1" x14ac:dyDescent="0.3">
      <c r="A5" s="240"/>
      <c r="B5" s="180"/>
      <c r="C5" s="152" t="s">
        <v>0</v>
      </c>
      <c r="D5" s="30">
        <f t="shared" si="0"/>
        <v>3</v>
      </c>
      <c r="E5" s="21">
        <f t="shared" si="1"/>
        <v>74.62</v>
      </c>
      <c r="J5" s="55">
        <v>4</v>
      </c>
      <c r="K5" s="55" t="s">
        <v>58</v>
      </c>
      <c r="L5" s="55">
        <v>76.430000000000007</v>
      </c>
    </row>
    <row r="6" spans="1:12" x14ac:dyDescent="0.3">
      <c r="A6" s="240"/>
      <c r="B6" s="181"/>
      <c r="C6" s="129"/>
      <c r="D6" s="5">
        <f t="shared" si="0"/>
        <v>4</v>
      </c>
      <c r="E6" s="22">
        <f t="shared" si="1"/>
        <v>76.430000000000007</v>
      </c>
      <c r="J6" s="55">
        <v>5</v>
      </c>
      <c r="K6" s="55" t="s">
        <v>59</v>
      </c>
      <c r="L6" s="55">
        <v>76.650000000000006</v>
      </c>
    </row>
    <row r="7" spans="1:12" ht="15" customHeight="1" x14ac:dyDescent="0.3">
      <c r="A7" s="240"/>
      <c r="B7" s="179" t="s">
        <v>11</v>
      </c>
      <c r="C7" s="128" t="str">
        <f>Summary!$B$8</f>
        <v>0.1% DMSO - PI</v>
      </c>
      <c r="D7" s="4">
        <f t="shared" si="0"/>
        <v>5</v>
      </c>
      <c r="E7" s="23">
        <f t="shared" si="1"/>
        <v>76.650000000000006</v>
      </c>
      <c r="J7" s="55">
        <v>6</v>
      </c>
      <c r="K7" s="55" t="s">
        <v>60</v>
      </c>
      <c r="L7" s="55">
        <v>76.510000000000005</v>
      </c>
    </row>
    <row r="8" spans="1:12" x14ac:dyDescent="0.3">
      <c r="A8" s="240"/>
      <c r="B8" s="181"/>
      <c r="C8" s="178"/>
      <c r="D8" s="6">
        <f t="shared" si="0"/>
        <v>6</v>
      </c>
      <c r="E8" s="25">
        <f t="shared" si="1"/>
        <v>76.510000000000005</v>
      </c>
      <c r="J8" s="55">
        <v>7</v>
      </c>
      <c r="K8" s="55" t="s">
        <v>61</v>
      </c>
      <c r="L8" s="55">
        <v>66.09</v>
      </c>
    </row>
    <row r="9" spans="1:12" ht="15" customHeight="1" x14ac:dyDescent="0.3">
      <c r="A9" s="240"/>
      <c r="B9" s="248" t="str">
        <f>Summary!$A$12</f>
        <v>Reactive Black 5</v>
      </c>
      <c r="C9" s="208">
        <f>Summary!$B$12</f>
        <v>250</v>
      </c>
      <c r="D9" s="4">
        <f t="shared" si="0"/>
        <v>7</v>
      </c>
      <c r="E9" s="23">
        <f t="shared" si="1"/>
        <v>66.09</v>
      </c>
      <c r="J9" s="55">
        <v>8</v>
      </c>
      <c r="K9" s="55" t="s">
        <v>62</v>
      </c>
      <c r="L9" s="55">
        <v>64.84</v>
      </c>
    </row>
    <row r="10" spans="1:12" x14ac:dyDescent="0.3">
      <c r="A10" s="240"/>
      <c r="B10" s="249"/>
      <c r="C10" s="209"/>
      <c r="D10" s="5">
        <f t="shared" si="0"/>
        <v>8</v>
      </c>
      <c r="E10" s="22">
        <f t="shared" si="1"/>
        <v>64.84</v>
      </c>
      <c r="J10" s="55">
        <v>9</v>
      </c>
      <c r="K10" s="55" t="s">
        <v>63</v>
      </c>
      <c r="L10" s="55">
        <v>48.09</v>
      </c>
    </row>
    <row r="11" spans="1:12" x14ac:dyDescent="0.3">
      <c r="A11" s="240"/>
      <c r="B11" s="248" t="str">
        <f>Summary!$A$14</f>
        <v>PPD</v>
      </c>
      <c r="C11" s="208">
        <f>Summary!$B$14</f>
        <v>75</v>
      </c>
      <c r="D11" s="4">
        <f t="shared" si="0"/>
        <v>9</v>
      </c>
      <c r="E11" s="23">
        <f t="shared" si="1"/>
        <v>48.09</v>
      </c>
      <c r="J11" s="55">
        <v>10</v>
      </c>
      <c r="K11" s="55" t="s">
        <v>64</v>
      </c>
      <c r="L11" s="55">
        <v>48.5</v>
      </c>
    </row>
    <row r="12" spans="1:12" ht="15" thickBot="1" x14ac:dyDescent="0.35">
      <c r="A12" s="241"/>
      <c r="B12" s="251"/>
      <c r="C12" s="232"/>
      <c r="D12" s="29">
        <f t="shared" si="0"/>
        <v>10</v>
      </c>
      <c r="E12" s="26">
        <f t="shared" si="1"/>
        <v>48.5</v>
      </c>
      <c r="J12" s="55">
        <v>11</v>
      </c>
      <c r="K12" s="55" t="s">
        <v>65</v>
      </c>
      <c r="L12" s="55">
        <v>70.56</v>
      </c>
    </row>
    <row r="13" spans="1:12" ht="15" customHeight="1" x14ac:dyDescent="0.3">
      <c r="A13" s="193" t="s">
        <v>35</v>
      </c>
      <c r="B13" s="254" t="str">
        <f>Summary!$A$16</f>
        <v>BRTGA-021</v>
      </c>
      <c r="C13" s="247">
        <f>Summary!$B$16</f>
        <v>500</v>
      </c>
      <c r="D13" s="19">
        <f t="shared" si="0"/>
        <v>11</v>
      </c>
      <c r="E13" s="24">
        <f t="shared" si="1"/>
        <v>70.56</v>
      </c>
      <c r="J13" s="55">
        <v>12</v>
      </c>
      <c r="K13" s="55" t="s">
        <v>66</v>
      </c>
      <c r="L13" s="55">
        <v>68.34</v>
      </c>
    </row>
    <row r="14" spans="1:12" x14ac:dyDescent="0.3">
      <c r="A14" s="194"/>
      <c r="B14" s="246"/>
      <c r="C14" s="209"/>
      <c r="D14" s="5">
        <f t="shared" si="0"/>
        <v>12</v>
      </c>
      <c r="E14" s="22">
        <f t="shared" si="1"/>
        <v>68.34</v>
      </c>
      <c r="J14" s="55">
        <v>13</v>
      </c>
      <c r="K14" s="55" t="s">
        <v>67</v>
      </c>
      <c r="L14" s="55">
        <v>70.42</v>
      </c>
    </row>
    <row r="15" spans="1:12" ht="15" customHeight="1" x14ac:dyDescent="0.3">
      <c r="A15" s="194"/>
      <c r="B15" s="211"/>
      <c r="C15" s="137"/>
      <c r="D15" s="4"/>
      <c r="E15" s="23"/>
      <c r="J15" s="55">
        <v>14</v>
      </c>
      <c r="K15" s="55" t="s">
        <v>68</v>
      </c>
      <c r="L15" s="55">
        <v>69.400000000000006</v>
      </c>
    </row>
    <row r="16" spans="1:12" x14ac:dyDescent="0.3">
      <c r="A16" s="194"/>
      <c r="B16" s="212"/>
      <c r="C16" s="145"/>
      <c r="D16" s="5"/>
      <c r="E16" s="22"/>
      <c r="J16" s="55">
        <v>15</v>
      </c>
      <c r="K16" s="55" t="s">
        <v>69</v>
      </c>
      <c r="L16" s="55">
        <v>78.23</v>
      </c>
    </row>
    <row r="17" spans="1:12" ht="15" customHeight="1" x14ac:dyDescent="0.3">
      <c r="A17" s="194"/>
      <c r="B17" s="197"/>
      <c r="C17" s="208"/>
      <c r="D17" s="4"/>
      <c r="E17" s="23"/>
      <c r="J17" s="55">
        <v>16</v>
      </c>
      <c r="K17" s="55" t="s">
        <v>70</v>
      </c>
      <c r="L17" s="55">
        <v>76.37</v>
      </c>
    </row>
    <row r="18" spans="1:12" x14ac:dyDescent="0.3">
      <c r="A18" s="194"/>
      <c r="B18" s="198"/>
      <c r="C18" s="209"/>
      <c r="D18" s="5"/>
      <c r="E18" s="22"/>
      <c r="J18" s="55">
        <v>17</v>
      </c>
      <c r="K18" s="55" t="s">
        <v>71</v>
      </c>
      <c r="L18" s="55">
        <v>73.92</v>
      </c>
    </row>
    <row r="19" spans="1:12" ht="15" customHeight="1" x14ac:dyDescent="0.3">
      <c r="A19" s="194"/>
      <c r="B19" s="197"/>
      <c r="C19" s="208"/>
      <c r="D19" s="4"/>
      <c r="E19" s="23"/>
      <c r="J19" s="55">
        <v>18</v>
      </c>
      <c r="K19" s="55" t="s">
        <v>72</v>
      </c>
      <c r="L19" s="55">
        <v>74.19</v>
      </c>
    </row>
    <row r="20" spans="1:12" x14ac:dyDescent="0.3">
      <c r="A20" s="194"/>
      <c r="B20" s="198"/>
      <c r="C20" s="209"/>
      <c r="D20" s="5"/>
      <c r="E20" s="22"/>
      <c r="J20" s="55">
        <v>19</v>
      </c>
      <c r="K20" s="55" t="s">
        <v>73</v>
      </c>
      <c r="L20" s="55">
        <v>74.400000000000006</v>
      </c>
    </row>
    <row r="21" spans="1:12" ht="15" customHeight="1" x14ac:dyDescent="0.3">
      <c r="A21" s="194"/>
      <c r="B21" s="244"/>
      <c r="C21" s="208"/>
      <c r="D21" s="4"/>
      <c r="E21" s="23"/>
      <c r="J21" s="55">
        <v>20</v>
      </c>
      <c r="K21" s="55" t="s">
        <v>74</v>
      </c>
      <c r="L21" s="55">
        <v>75.37</v>
      </c>
    </row>
    <row r="22" spans="1:12" x14ac:dyDescent="0.3">
      <c r="A22" s="194"/>
      <c r="B22" s="246"/>
      <c r="C22" s="209"/>
      <c r="D22" s="5"/>
      <c r="E22" s="22"/>
      <c r="J22" s="55">
        <v>21</v>
      </c>
      <c r="K22" s="55" t="s">
        <v>75</v>
      </c>
      <c r="L22" s="55">
        <v>58.8</v>
      </c>
    </row>
    <row r="23" spans="1:12" ht="15" customHeight="1" x14ac:dyDescent="0.3">
      <c r="A23" s="194"/>
      <c r="B23" s="197"/>
      <c r="C23" s="208"/>
      <c r="D23" s="4"/>
      <c r="E23" s="23"/>
      <c r="J23" s="55">
        <v>22</v>
      </c>
      <c r="K23" s="55" t="s">
        <v>76</v>
      </c>
      <c r="L23" s="55">
        <v>63.35</v>
      </c>
    </row>
    <row r="24" spans="1:12" x14ac:dyDescent="0.3">
      <c r="A24" s="194"/>
      <c r="B24" s="198"/>
      <c r="C24" s="209"/>
      <c r="D24" s="5"/>
      <c r="E24" s="22"/>
      <c r="J24" s="55">
        <v>23</v>
      </c>
      <c r="K24" s="55" t="s">
        <v>77</v>
      </c>
      <c r="L24" s="55">
        <v>79.34</v>
      </c>
    </row>
    <row r="25" spans="1:12" x14ac:dyDescent="0.3">
      <c r="A25" s="194"/>
      <c r="B25" s="197"/>
      <c r="C25" s="208"/>
      <c r="D25" s="4"/>
      <c r="E25" s="23"/>
      <c r="J25" s="55">
        <v>24</v>
      </c>
      <c r="K25" s="55" t="s">
        <v>78</v>
      </c>
      <c r="L25" s="55">
        <v>76.03</v>
      </c>
    </row>
    <row r="26" spans="1:12" x14ac:dyDescent="0.3">
      <c r="A26" s="194"/>
      <c r="B26" s="198"/>
      <c r="C26" s="209"/>
      <c r="D26" s="5"/>
      <c r="E26" s="22"/>
      <c r="J26" s="55">
        <v>25</v>
      </c>
      <c r="K26" s="55" t="s">
        <v>79</v>
      </c>
      <c r="L26" s="55">
        <v>80.64</v>
      </c>
    </row>
    <row r="27" spans="1:12" x14ac:dyDescent="0.3">
      <c r="A27" s="194"/>
      <c r="B27" s="197"/>
      <c r="C27" s="208"/>
      <c r="D27" s="4"/>
      <c r="E27" s="23"/>
      <c r="J27" s="55">
        <v>26</v>
      </c>
      <c r="K27" s="55" t="s">
        <v>80</v>
      </c>
      <c r="L27" s="55">
        <v>76.03</v>
      </c>
    </row>
    <row r="28" spans="1:12" x14ac:dyDescent="0.3">
      <c r="A28" s="194"/>
      <c r="B28" s="198"/>
      <c r="C28" s="209"/>
      <c r="D28" s="5"/>
      <c r="E28" s="22"/>
      <c r="J28" s="55">
        <v>27</v>
      </c>
      <c r="K28" s="55" t="s">
        <v>81</v>
      </c>
      <c r="L28" s="55">
        <v>70.75</v>
      </c>
    </row>
    <row r="29" spans="1:12" ht="15" customHeight="1" x14ac:dyDescent="0.3">
      <c r="A29" s="194"/>
      <c r="B29" s="197"/>
      <c r="C29" s="208"/>
      <c r="D29" s="4"/>
      <c r="E29" s="23"/>
      <c r="J29" s="55">
        <v>28</v>
      </c>
      <c r="K29" s="55" t="s">
        <v>82</v>
      </c>
      <c r="L29" s="55">
        <v>74.42</v>
      </c>
    </row>
    <row r="30" spans="1:12" x14ac:dyDescent="0.3">
      <c r="A30" s="194"/>
      <c r="B30" s="198"/>
      <c r="C30" s="209"/>
      <c r="D30" s="5"/>
      <c r="E30" s="22"/>
      <c r="J30" s="55">
        <v>29</v>
      </c>
      <c r="K30" s="55" t="s">
        <v>83</v>
      </c>
      <c r="L30" s="55">
        <v>75.67</v>
      </c>
    </row>
    <row r="31" spans="1:12" x14ac:dyDescent="0.3">
      <c r="A31" s="194"/>
      <c r="B31" s="197"/>
      <c r="C31" s="208"/>
      <c r="D31" s="4"/>
      <c r="E31" s="23"/>
      <c r="J31" s="55">
        <v>30</v>
      </c>
      <c r="K31" s="55" t="s">
        <v>84</v>
      </c>
      <c r="L31" s="55">
        <v>76.39</v>
      </c>
    </row>
    <row r="32" spans="1:12" x14ac:dyDescent="0.3">
      <c r="A32" s="194"/>
      <c r="B32" s="198"/>
      <c r="C32" s="209"/>
      <c r="D32" s="5"/>
      <c r="E32" s="22"/>
      <c r="J32" s="55">
        <v>31</v>
      </c>
      <c r="K32" s="55" t="s">
        <v>85</v>
      </c>
      <c r="L32" s="55">
        <v>80.05</v>
      </c>
    </row>
    <row r="33" spans="1:12" x14ac:dyDescent="0.3">
      <c r="A33" s="194"/>
      <c r="B33" s="197"/>
      <c r="C33" s="237"/>
      <c r="D33" s="4"/>
      <c r="E33" s="23"/>
      <c r="J33" s="55">
        <v>32</v>
      </c>
      <c r="K33" s="55" t="s">
        <v>86</v>
      </c>
      <c r="L33" s="55">
        <v>76.47</v>
      </c>
    </row>
    <row r="34" spans="1:12" x14ac:dyDescent="0.3">
      <c r="A34" s="194"/>
      <c r="B34" s="198"/>
      <c r="C34" s="238"/>
      <c r="D34" s="5"/>
      <c r="E34" s="22"/>
      <c r="J34" s="55">
        <v>33</v>
      </c>
      <c r="K34" s="55" t="s">
        <v>87</v>
      </c>
      <c r="L34" s="55">
        <v>79.62</v>
      </c>
    </row>
    <row r="35" spans="1:12" x14ac:dyDescent="0.3">
      <c r="A35" s="194"/>
      <c r="B35" s="244"/>
      <c r="C35" s="208"/>
      <c r="D35" s="4"/>
      <c r="E35" s="23"/>
      <c r="J35" s="55">
        <v>34</v>
      </c>
      <c r="K35" s="55" t="s">
        <v>88</v>
      </c>
      <c r="L35" s="55">
        <v>77.34</v>
      </c>
    </row>
    <row r="36" spans="1:12" x14ac:dyDescent="0.3">
      <c r="A36" s="194"/>
      <c r="B36" s="246"/>
      <c r="C36" s="209"/>
      <c r="D36" s="5"/>
      <c r="E36" s="22"/>
      <c r="J36" s="55">
        <v>35</v>
      </c>
      <c r="K36" s="55" t="s">
        <v>89</v>
      </c>
      <c r="L36" s="55">
        <v>69.72</v>
      </c>
    </row>
    <row r="37" spans="1:12" x14ac:dyDescent="0.3">
      <c r="A37" s="194"/>
      <c r="B37" s="244"/>
      <c r="C37" s="208"/>
      <c r="D37" s="4"/>
      <c r="E37" s="23"/>
      <c r="J37" s="55">
        <v>36</v>
      </c>
      <c r="K37" s="55" t="s">
        <v>90</v>
      </c>
      <c r="L37" s="55">
        <v>72.38</v>
      </c>
    </row>
    <row r="38" spans="1:12" x14ac:dyDescent="0.3">
      <c r="A38" s="194"/>
      <c r="B38" s="246"/>
      <c r="C38" s="209"/>
      <c r="D38" s="5"/>
      <c r="E38" s="22"/>
      <c r="J38" s="55">
        <v>37</v>
      </c>
      <c r="K38" s="55" t="s">
        <v>91</v>
      </c>
      <c r="L38" s="55">
        <v>66.98</v>
      </c>
    </row>
    <row r="39" spans="1:12" x14ac:dyDescent="0.3">
      <c r="A39" s="194"/>
      <c r="B39" s="244"/>
      <c r="C39" s="208"/>
      <c r="D39" s="4"/>
      <c r="E39" s="23"/>
      <c r="J39" s="55">
        <v>38</v>
      </c>
      <c r="K39" s="55" t="s">
        <v>92</v>
      </c>
      <c r="L39" s="55">
        <v>70.599999999999994</v>
      </c>
    </row>
    <row r="40" spans="1:12" ht="15" thickBot="1" x14ac:dyDescent="0.35">
      <c r="A40" s="195"/>
      <c r="B40" s="245"/>
      <c r="C40" s="232"/>
      <c r="D40" s="29"/>
      <c r="E40" s="26"/>
      <c r="J40" s="55"/>
      <c r="K40" s="55"/>
      <c r="L40" s="55"/>
    </row>
    <row r="41" spans="1:12" x14ac:dyDescent="0.3">
      <c r="J41" s="55"/>
      <c r="K41" s="55"/>
      <c r="L41" s="55"/>
    </row>
    <row r="42" spans="1:12" x14ac:dyDescent="0.3">
      <c r="J42" s="55"/>
      <c r="K42" s="55"/>
      <c r="L42" s="55"/>
    </row>
    <row r="43" spans="1:12" x14ac:dyDescent="0.3">
      <c r="J43" s="55"/>
      <c r="K43" s="55"/>
      <c r="L43" s="55"/>
    </row>
    <row r="44" spans="1:12" x14ac:dyDescent="0.3">
      <c r="J44" s="55"/>
      <c r="K44" s="55"/>
      <c r="L44" s="55"/>
    </row>
    <row r="45" spans="1:12" x14ac:dyDescent="0.3">
      <c r="J45" s="55"/>
      <c r="K45" s="55"/>
      <c r="L45" s="55"/>
    </row>
    <row r="46" spans="1:12" x14ac:dyDescent="0.3">
      <c r="J46" s="55"/>
      <c r="K46" s="55"/>
      <c r="L46" s="55"/>
    </row>
    <row r="47" spans="1:12" x14ac:dyDescent="0.3">
      <c r="J47" s="55"/>
      <c r="K47" s="55"/>
      <c r="L47" s="55"/>
    </row>
    <row r="48" spans="1:12" x14ac:dyDescent="0.3">
      <c r="J48" s="55"/>
      <c r="K48" s="55"/>
      <c r="L48" s="55"/>
    </row>
    <row r="49" spans="10:12" x14ac:dyDescent="0.3">
      <c r="J49" s="55"/>
      <c r="K49" s="55"/>
      <c r="L49" s="55"/>
    </row>
    <row r="50" spans="10:12" x14ac:dyDescent="0.3">
      <c r="J50" s="55"/>
      <c r="K50" s="55"/>
      <c r="L50" s="55"/>
    </row>
    <row r="51" spans="10:12" x14ac:dyDescent="0.3">
      <c r="J51" s="55"/>
      <c r="K51" s="55"/>
      <c r="L51" s="55"/>
    </row>
    <row r="52" spans="10:12" x14ac:dyDescent="0.3">
      <c r="J52" s="55"/>
      <c r="K52" s="55"/>
      <c r="L52" s="55"/>
    </row>
    <row r="53" spans="10:12" x14ac:dyDescent="0.3">
      <c r="J53" s="55"/>
      <c r="K53" s="55"/>
      <c r="L53" s="55"/>
    </row>
    <row r="54" spans="10:12" x14ac:dyDescent="0.3">
      <c r="J54" s="55"/>
      <c r="K54" s="55"/>
      <c r="L54" s="55"/>
    </row>
    <row r="55" spans="10:12" x14ac:dyDescent="0.3">
      <c r="J55" s="55"/>
      <c r="K55" s="55"/>
      <c r="L55" s="55"/>
    </row>
    <row r="56" spans="10:12" x14ac:dyDescent="0.3">
      <c r="J56" s="55"/>
      <c r="K56" s="55"/>
      <c r="L56" s="55"/>
    </row>
    <row r="57" spans="10:12" x14ac:dyDescent="0.3">
      <c r="J57" s="55"/>
      <c r="K57" s="55"/>
      <c r="L57" s="55"/>
    </row>
    <row r="58" spans="10:12" x14ac:dyDescent="0.3">
      <c r="J58" s="55"/>
      <c r="K58" s="55"/>
      <c r="L58" s="55"/>
    </row>
    <row r="59" spans="10:12" x14ac:dyDescent="0.3">
      <c r="J59" s="55"/>
      <c r="K59" s="55"/>
      <c r="L59" s="55"/>
    </row>
    <row r="60" spans="10:12" x14ac:dyDescent="0.3">
      <c r="J60" s="55"/>
      <c r="K60" s="55"/>
      <c r="L60" s="55"/>
    </row>
    <row r="61" spans="10:12" x14ac:dyDescent="0.3">
      <c r="J61" s="55"/>
      <c r="K61" s="55"/>
      <c r="L61" s="55"/>
    </row>
    <row r="62" spans="10:12" x14ac:dyDescent="0.3">
      <c r="J62" s="55"/>
      <c r="K62" s="55"/>
      <c r="L62" s="55"/>
    </row>
    <row r="63" spans="10:12" x14ac:dyDescent="0.3">
      <c r="J63" s="55"/>
      <c r="K63" s="55"/>
      <c r="L63" s="55"/>
    </row>
    <row r="64" spans="10:12" x14ac:dyDescent="0.3">
      <c r="J64" s="55"/>
      <c r="K64" s="55"/>
      <c r="L64" s="55"/>
    </row>
    <row r="65" spans="10:12" x14ac:dyDescent="0.3">
      <c r="J65" s="55"/>
      <c r="K65" s="55"/>
      <c r="L65" s="55"/>
    </row>
    <row r="66" spans="10:12" x14ac:dyDescent="0.3">
      <c r="J66" s="55"/>
      <c r="K66" s="55"/>
      <c r="L66" s="55"/>
    </row>
    <row r="67" spans="10:12" x14ac:dyDescent="0.3">
      <c r="J67" s="55"/>
      <c r="K67" s="55"/>
      <c r="L67" s="55"/>
    </row>
    <row r="68" spans="10:12" x14ac:dyDescent="0.3">
      <c r="J68" s="55"/>
      <c r="K68" s="55"/>
      <c r="L68" s="55"/>
    </row>
    <row r="69" spans="10:12" x14ac:dyDescent="0.3">
      <c r="J69" s="55"/>
      <c r="K69" s="55"/>
      <c r="L69" s="55"/>
    </row>
    <row r="70" spans="10:12" x14ac:dyDescent="0.3">
      <c r="J70" s="55"/>
      <c r="K70" s="55"/>
      <c r="L70" s="55"/>
    </row>
    <row r="71" spans="10:12" x14ac:dyDescent="0.3">
      <c r="J71" s="55"/>
      <c r="K71" s="55"/>
      <c r="L71" s="55"/>
    </row>
    <row r="72" spans="10:12" x14ac:dyDescent="0.3">
      <c r="J72" s="55"/>
      <c r="K72" s="55"/>
      <c r="L72" s="55"/>
    </row>
    <row r="73" spans="10:12" x14ac:dyDescent="0.3">
      <c r="J73" s="55"/>
      <c r="K73" s="55"/>
      <c r="L73" s="55"/>
    </row>
    <row r="74" spans="10:12" x14ac:dyDescent="0.3">
      <c r="J74" s="55"/>
      <c r="K74" s="55"/>
      <c r="L74" s="55"/>
    </row>
    <row r="75" spans="10:12" x14ac:dyDescent="0.3">
      <c r="J75" s="55"/>
      <c r="K75" s="55"/>
      <c r="L75" s="55"/>
    </row>
    <row r="76" spans="10:12" x14ac:dyDescent="0.3">
      <c r="J76" s="55"/>
      <c r="K76" s="55"/>
      <c r="L76" s="55"/>
    </row>
    <row r="77" spans="10:12" x14ac:dyDescent="0.3">
      <c r="J77" s="55"/>
      <c r="K77" s="55"/>
      <c r="L77" s="55"/>
    </row>
    <row r="78" spans="10:12" x14ac:dyDescent="0.3">
      <c r="J78" s="55"/>
      <c r="K78" s="55"/>
      <c r="L78" s="55"/>
    </row>
    <row r="79" spans="10:12" x14ac:dyDescent="0.3">
      <c r="J79" s="55"/>
      <c r="K79" s="55"/>
      <c r="L79" s="55"/>
    </row>
    <row r="80" spans="10:12" x14ac:dyDescent="0.3">
      <c r="J80" s="55"/>
      <c r="K80" s="55"/>
      <c r="L80" s="55"/>
    </row>
    <row r="81" spans="10:12" x14ac:dyDescent="0.3">
      <c r="J81" s="55"/>
      <c r="K81" s="55"/>
      <c r="L81" s="55"/>
    </row>
    <row r="82" spans="10:12" x14ac:dyDescent="0.3">
      <c r="J82" s="55"/>
      <c r="K82" s="55"/>
      <c r="L82" s="55"/>
    </row>
    <row r="83" spans="10:12" x14ac:dyDescent="0.3">
      <c r="J83" s="55"/>
      <c r="K83" s="55"/>
      <c r="L83" s="55"/>
    </row>
    <row r="84" spans="10:12" x14ac:dyDescent="0.3">
      <c r="J84" s="55"/>
      <c r="K84" s="55"/>
      <c r="L84" s="55"/>
    </row>
    <row r="85" spans="10:12" x14ac:dyDescent="0.3">
      <c r="J85" s="55"/>
      <c r="K85" s="55"/>
      <c r="L85" s="55"/>
    </row>
    <row r="86" spans="10:12" x14ac:dyDescent="0.3">
      <c r="J86" s="55"/>
      <c r="K86" s="55"/>
      <c r="L86" s="55"/>
    </row>
    <row r="87" spans="10:12" x14ac:dyDescent="0.3">
      <c r="J87" s="55"/>
      <c r="K87" s="55"/>
      <c r="L87" s="55"/>
    </row>
    <row r="88" spans="10:12" x14ac:dyDescent="0.3">
      <c r="J88" s="55"/>
      <c r="K88" s="55"/>
      <c r="L88" s="55"/>
    </row>
    <row r="89" spans="10:12" x14ac:dyDescent="0.3">
      <c r="J89" s="55"/>
      <c r="K89" s="55"/>
      <c r="L89" s="55"/>
    </row>
    <row r="90" spans="10:12" x14ac:dyDescent="0.3">
      <c r="J90" s="55"/>
      <c r="K90" s="55"/>
      <c r="L90" s="55"/>
    </row>
    <row r="91" spans="10:12" x14ac:dyDescent="0.3">
      <c r="J91" s="55"/>
      <c r="K91" s="55"/>
      <c r="L91" s="55"/>
    </row>
    <row r="92" spans="10:12" x14ac:dyDescent="0.3">
      <c r="J92" s="55"/>
      <c r="K92" s="55"/>
      <c r="L92" s="55"/>
    </row>
    <row r="93" spans="10:12" x14ac:dyDescent="0.3">
      <c r="J93" s="55"/>
      <c r="K93" s="55"/>
      <c r="L93" s="55"/>
    </row>
    <row r="94" spans="10:12" x14ac:dyDescent="0.3">
      <c r="J94" s="55"/>
      <c r="K94" s="55"/>
      <c r="L94" s="55"/>
    </row>
    <row r="95" spans="10:12" x14ac:dyDescent="0.3">
      <c r="J95" s="55"/>
      <c r="K95" s="55"/>
      <c r="L95" s="55"/>
    </row>
    <row r="96" spans="10:12" x14ac:dyDescent="0.3">
      <c r="J96" s="55"/>
      <c r="K96" s="55"/>
      <c r="L96" s="55"/>
    </row>
    <row r="97" spans="10:12" x14ac:dyDescent="0.3">
      <c r="J97" s="55"/>
      <c r="K97" s="55"/>
      <c r="L97" s="55"/>
    </row>
    <row r="98" spans="10:12" x14ac:dyDescent="0.3">
      <c r="J98" s="55"/>
      <c r="K98" s="55"/>
      <c r="L98" s="55"/>
    </row>
    <row r="99" spans="10:12" x14ac:dyDescent="0.3">
      <c r="J99" s="55"/>
      <c r="K99" s="55"/>
      <c r="L99" s="55"/>
    </row>
    <row r="100" spans="10:12" x14ac:dyDescent="0.3">
      <c r="J100" s="55"/>
      <c r="K100" s="55"/>
      <c r="L100" s="55"/>
    </row>
    <row r="101" spans="10:12" x14ac:dyDescent="0.3">
      <c r="J101" s="55"/>
      <c r="K101" s="55"/>
      <c r="L101" s="55"/>
    </row>
    <row r="102" spans="10:12" x14ac:dyDescent="0.3">
      <c r="J102" s="55"/>
      <c r="K102" s="55"/>
      <c r="L102" s="55"/>
    </row>
    <row r="103" spans="10:12" x14ac:dyDescent="0.3">
      <c r="J103" s="55"/>
      <c r="K103" s="55"/>
      <c r="L103" s="55"/>
    </row>
    <row r="104" spans="10:12" x14ac:dyDescent="0.3">
      <c r="J104" s="55"/>
      <c r="K104" s="55"/>
      <c r="L104" s="55"/>
    </row>
    <row r="105" spans="10:12" x14ac:dyDescent="0.3">
      <c r="J105" s="55"/>
      <c r="K105" s="55"/>
      <c r="L105" s="55"/>
    </row>
    <row r="106" spans="10:12" x14ac:dyDescent="0.3">
      <c r="J106" s="55"/>
      <c r="K106" s="55"/>
      <c r="L106" s="55"/>
    </row>
    <row r="107" spans="10:12" x14ac:dyDescent="0.3">
      <c r="J107" s="55"/>
      <c r="K107" s="55"/>
      <c r="L107" s="55"/>
    </row>
    <row r="108" spans="10:12" x14ac:dyDescent="0.3">
      <c r="J108" s="55"/>
      <c r="K108" s="55"/>
      <c r="L108" s="55"/>
    </row>
    <row r="109" spans="10:12" x14ac:dyDescent="0.3">
      <c r="J109" s="55"/>
      <c r="K109" s="55"/>
      <c r="L109" s="55"/>
    </row>
    <row r="110" spans="10:12" x14ac:dyDescent="0.3">
      <c r="J110" s="55"/>
      <c r="K110" s="55"/>
      <c r="L110" s="55"/>
    </row>
    <row r="111" spans="10:12" x14ac:dyDescent="0.3">
      <c r="J111" s="55"/>
      <c r="K111" s="55"/>
      <c r="L111" s="55"/>
    </row>
    <row r="112" spans="10:12" x14ac:dyDescent="0.3">
      <c r="J112" s="55"/>
      <c r="K112" s="55"/>
      <c r="L112" s="55"/>
    </row>
    <row r="113" spans="10:12" x14ac:dyDescent="0.3">
      <c r="J113" s="55"/>
      <c r="K113" s="55"/>
      <c r="L113" s="55"/>
    </row>
    <row r="114" spans="10:12" x14ac:dyDescent="0.3">
      <c r="J114" s="55"/>
      <c r="K114" s="55"/>
      <c r="L114" s="55"/>
    </row>
    <row r="115" spans="10:12" x14ac:dyDescent="0.3">
      <c r="J115" s="55"/>
      <c r="K115" s="55"/>
      <c r="L115" s="55"/>
    </row>
    <row r="116" spans="10:12" x14ac:dyDescent="0.3">
      <c r="J116" s="55"/>
      <c r="K116" s="55"/>
      <c r="L116" s="55"/>
    </row>
    <row r="117" spans="10:12" x14ac:dyDescent="0.3">
      <c r="J117" s="55"/>
      <c r="K117" s="55"/>
      <c r="L117" s="55"/>
    </row>
    <row r="118" spans="10:12" x14ac:dyDescent="0.3">
      <c r="J118" s="55"/>
      <c r="K118" s="55"/>
      <c r="L118" s="55"/>
    </row>
    <row r="119" spans="10:12" x14ac:dyDescent="0.3">
      <c r="J119" s="55"/>
      <c r="K119" s="55"/>
      <c r="L119" s="55"/>
    </row>
    <row r="120" spans="10:12" x14ac:dyDescent="0.3">
      <c r="J120" s="55"/>
      <c r="K120" s="55"/>
      <c r="L120" s="55"/>
    </row>
    <row r="121" spans="10:12" x14ac:dyDescent="0.3">
      <c r="J121" s="55"/>
      <c r="K121" s="55"/>
      <c r="L121" s="55"/>
    </row>
    <row r="122" spans="10:12" x14ac:dyDescent="0.3">
      <c r="J122" s="55"/>
      <c r="K122" s="55"/>
      <c r="L122" s="55"/>
    </row>
    <row r="123" spans="10:12" x14ac:dyDescent="0.3">
      <c r="J123" s="55"/>
      <c r="K123" s="55"/>
      <c r="L123" s="55"/>
    </row>
    <row r="124" spans="10:12" x14ac:dyDescent="0.3">
      <c r="J124" s="55"/>
      <c r="K124" s="55"/>
      <c r="L124" s="55"/>
    </row>
    <row r="125" spans="10:12" x14ac:dyDescent="0.3">
      <c r="J125" s="55"/>
      <c r="K125" s="55"/>
      <c r="L125" s="55"/>
    </row>
    <row r="126" spans="10:12" x14ac:dyDescent="0.3">
      <c r="J126" s="55"/>
      <c r="K126" s="55"/>
      <c r="L126" s="55"/>
    </row>
    <row r="127" spans="10:12" x14ac:dyDescent="0.3">
      <c r="J127" s="55"/>
      <c r="K127" s="55"/>
      <c r="L127" s="55"/>
    </row>
    <row r="128" spans="10:12" x14ac:dyDescent="0.3">
      <c r="J128" s="55"/>
      <c r="K128" s="55"/>
      <c r="L128" s="55"/>
    </row>
    <row r="129" spans="10:12" x14ac:dyDescent="0.3">
      <c r="J129" s="55"/>
      <c r="K129" s="55"/>
      <c r="L129" s="55"/>
    </row>
    <row r="130" spans="10:12" x14ac:dyDescent="0.3">
      <c r="J130" s="55"/>
      <c r="K130" s="55"/>
      <c r="L130" s="55"/>
    </row>
    <row r="131" spans="10:12" x14ac:dyDescent="0.3">
      <c r="J131" s="55"/>
      <c r="K131" s="55"/>
      <c r="L131" s="55"/>
    </row>
    <row r="132" spans="10:12" x14ac:dyDescent="0.3">
      <c r="J132" s="55"/>
      <c r="K132" s="55"/>
      <c r="L132" s="55"/>
    </row>
    <row r="133" spans="10:12" x14ac:dyDescent="0.3">
      <c r="J133" s="55"/>
      <c r="K133" s="55"/>
      <c r="L133" s="55"/>
    </row>
    <row r="134" spans="10:12" x14ac:dyDescent="0.3">
      <c r="J134" s="55"/>
      <c r="K134" s="55"/>
      <c r="L134" s="55"/>
    </row>
    <row r="135" spans="10:12" x14ac:dyDescent="0.3">
      <c r="J135" s="55"/>
      <c r="K135" s="55"/>
      <c r="L135" s="55"/>
    </row>
    <row r="136" spans="10:12" x14ac:dyDescent="0.3">
      <c r="J136" s="55"/>
      <c r="K136" s="55"/>
      <c r="L136" s="55"/>
    </row>
    <row r="137" spans="10:12" x14ac:dyDescent="0.3">
      <c r="J137" s="55"/>
      <c r="K137" s="55"/>
      <c r="L137" s="55"/>
    </row>
    <row r="138" spans="10:12" x14ac:dyDescent="0.3">
      <c r="J138" s="55"/>
      <c r="K138" s="55"/>
      <c r="L138" s="55"/>
    </row>
    <row r="139" spans="10:12" x14ac:dyDescent="0.3">
      <c r="J139" s="55"/>
      <c r="K139" s="55"/>
      <c r="L139" s="55"/>
    </row>
    <row r="140" spans="10:12" x14ac:dyDescent="0.3">
      <c r="J140" s="55"/>
      <c r="K140" s="55"/>
      <c r="L140" s="55"/>
    </row>
    <row r="141" spans="10:12" x14ac:dyDescent="0.3">
      <c r="J141" s="55"/>
      <c r="K141" s="55"/>
      <c r="L141" s="55"/>
    </row>
    <row r="142" spans="10:12" x14ac:dyDescent="0.3">
      <c r="J142" s="55"/>
      <c r="K142" s="55"/>
      <c r="L142" s="55"/>
    </row>
    <row r="143" spans="10:12" x14ac:dyDescent="0.3">
      <c r="J143" s="55"/>
      <c r="K143" s="55"/>
      <c r="L143" s="55"/>
    </row>
    <row r="144" spans="10:12" x14ac:dyDescent="0.3">
      <c r="J144" s="55"/>
      <c r="K144" s="55"/>
      <c r="L144" s="55"/>
    </row>
    <row r="145" spans="10:12" x14ac:dyDescent="0.3">
      <c r="J145" s="55"/>
      <c r="K145" s="55"/>
      <c r="L145" s="55"/>
    </row>
    <row r="146" spans="10:12" x14ac:dyDescent="0.3">
      <c r="J146" s="55"/>
      <c r="K146" s="55"/>
      <c r="L146" s="55"/>
    </row>
    <row r="147" spans="10:12" x14ac:dyDescent="0.3">
      <c r="J147" s="55"/>
      <c r="K147" s="55"/>
      <c r="L147" s="55"/>
    </row>
    <row r="148" spans="10:12" x14ac:dyDescent="0.3">
      <c r="J148" s="55"/>
      <c r="K148" s="55"/>
      <c r="L148" s="55"/>
    </row>
    <row r="149" spans="10:12" x14ac:dyDescent="0.3">
      <c r="J149" s="55"/>
      <c r="K149" s="55"/>
      <c r="L149" s="55"/>
    </row>
    <row r="150" spans="10:12" x14ac:dyDescent="0.3">
      <c r="J150" s="55"/>
      <c r="K150" s="55"/>
      <c r="L150" s="55"/>
    </row>
    <row r="151" spans="10:12" x14ac:dyDescent="0.3">
      <c r="J151" s="55"/>
      <c r="K151" s="55"/>
      <c r="L151" s="55"/>
    </row>
    <row r="152" spans="10:12" x14ac:dyDescent="0.3">
      <c r="J152" s="55"/>
      <c r="K152" s="55"/>
      <c r="L152" s="55"/>
    </row>
    <row r="153" spans="10:12" x14ac:dyDescent="0.3">
      <c r="J153" s="55"/>
      <c r="K153" s="55"/>
      <c r="L153" s="55"/>
    </row>
    <row r="154" spans="10:12" x14ac:dyDescent="0.3">
      <c r="J154" s="55"/>
      <c r="K154" s="55"/>
      <c r="L154" s="55"/>
    </row>
    <row r="155" spans="10:12" x14ac:dyDescent="0.3">
      <c r="J155" s="55"/>
      <c r="K155" s="55"/>
      <c r="L155" s="55"/>
    </row>
    <row r="156" spans="10:12" x14ac:dyDescent="0.3">
      <c r="J156" s="55"/>
      <c r="K156" s="55"/>
      <c r="L156" s="55"/>
    </row>
    <row r="157" spans="10:12" x14ac:dyDescent="0.3">
      <c r="J157" s="55"/>
      <c r="K157" s="55"/>
      <c r="L157" s="55"/>
    </row>
    <row r="158" spans="10:12" x14ac:dyDescent="0.3">
      <c r="J158" s="55"/>
      <c r="K158" s="55"/>
      <c r="L158" s="55"/>
    </row>
    <row r="159" spans="10:12" x14ac:dyDescent="0.3">
      <c r="J159" s="55"/>
      <c r="K159" s="55"/>
      <c r="L159" s="55"/>
    </row>
    <row r="160" spans="10:12" x14ac:dyDescent="0.3">
      <c r="J160" s="55"/>
      <c r="K160" s="55"/>
      <c r="L160" s="55"/>
    </row>
    <row r="161" spans="10:12" x14ac:dyDescent="0.3">
      <c r="J161" s="55"/>
      <c r="K161" s="55"/>
      <c r="L161" s="55"/>
    </row>
    <row r="162" spans="10:12" x14ac:dyDescent="0.3">
      <c r="J162" s="55"/>
      <c r="K162" s="55"/>
      <c r="L162" s="55"/>
    </row>
    <row r="163" spans="10:12" x14ac:dyDescent="0.3">
      <c r="J163" s="55"/>
      <c r="K163" s="55"/>
      <c r="L163" s="55"/>
    </row>
    <row r="164" spans="10:12" x14ac:dyDescent="0.3">
      <c r="J164" s="55"/>
      <c r="K164" s="55"/>
      <c r="L164" s="55"/>
    </row>
    <row r="165" spans="10:12" x14ac:dyDescent="0.3">
      <c r="J165" s="55"/>
      <c r="K165" s="55"/>
      <c r="L165" s="55"/>
    </row>
    <row r="166" spans="10:12" x14ac:dyDescent="0.3">
      <c r="J166" s="55"/>
      <c r="K166" s="55"/>
      <c r="L166" s="55"/>
    </row>
    <row r="167" spans="10:12" x14ac:dyDescent="0.3">
      <c r="J167" s="55"/>
      <c r="K167" s="55"/>
      <c r="L167" s="55"/>
    </row>
    <row r="168" spans="10:12" x14ac:dyDescent="0.3">
      <c r="J168" s="55"/>
      <c r="K168" s="55"/>
      <c r="L168" s="55"/>
    </row>
    <row r="169" spans="10:12" x14ac:dyDescent="0.3">
      <c r="J169" s="55"/>
      <c r="K169" s="55"/>
      <c r="L169" s="55"/>
    </row>
    <row r="170" spans="10:12" x14ac:dyDescent="0.3">
      <c r="J170" s="55"/>
      <c r="K170" s="55"/>
      <c r="L170" s="55"/>
    </row>
    <row r="171" spans="10:12" x14ac:dyDescent="0.3">
      <c r="J171" s="55"/>
      <c r="K171" s="55"/>
      <c r="L171" s="55"/>
    </row>
    <row r="172" spans="10:12" x14ac:dyDescent="0.3">
      <c r="J172" s="55"/>
      <c r="K172" s="55"/>
      <c r="L172" s="55"/>
    </row>
    <row r="173" spans="10:12" x14ac:dyDescent="0.3">
      <c r="J173" s="55"/>
      <c r="K173" s="55"/>
      <c r="L173" s="55"/>
    </row>
    <row r="174" spans="10:12" x14ac:dyDescent="0.3">
      <c r="J174" s="55"/>
      <c r="K174" s="55"/>
      <c r="L174" s="55"/>
    </row>
  </sheetData>
  <mergeCells count="40">
    <mergeCell ref="A13:A40"/>
    <mergeCell ref="B39:B40"/>
    <mergeCell ref="C39:C40"/>
    <mergeCell ref="B7:B8"/>
    <mergeCell ref="A3:A12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1:B22"/>
    <mergeCell ref="C21:C22"/>
    <mergeCell ref="B23:B24"/>
    <mergeCell ref="C23:C24"/>
    <mergeCell ref="B25:B26"/>
    <mergeCell ref="C25:C26"/>
    <mergeCell ref="B19:B20"/>
    <mergeCell ref="C19:C20"/>
    <mergeCell ref="B17:B18"/>
    <mergeCell ref="C17:C18"/>
    <mergeCell ref="B11:B12"/>
    <mergeCell ref="C11:C12"/>
    <mergeCell ref="B13:B14"/>
    <mergeCell ref="C13:C14"/>
    <mergeCell ref="B15:B16"/>
    <mergeCell ref="C15:C16"/>
    <mergeCell ref="B9:B10"/>
    <mergeCell ref="C9:C10"/>
    <mergeCell ref="A2:B2"/>
    <mergeCell ref="B3:B6"/>
    <mergeCell ref="C3:C4"/>
    <mergeCell ref="C5:C6"/>
    <mergeCell ref="C7:C8"/>
  </mergeCells>
  <conditionalFormatting sqref="D3:E40">
    <cfRule type="expression" dxfId="0" priority="1">
      <formula>$E3&lt;30</formula>
    </cfRule>
  </conditionalFormatting>
  <printOptions horizontalCentered="1"/>
  <pageMargins left="0.7" right="0.7" top="0.68" bottom="0.32" header="0.17" footer="0.17"/>
  <pageSetup orientation="portrait" r:id="rId1"/>
  <headerFooter>
    <oddHeader>&amp;CNIEHSO 20221118
Main Experiment C - &amp;A</oddHeader>
    <oddFooter>&amp;Rpage &amp;P of &amp;N</oddFooter>
  </headerFooter>
  <rowBreaks count="1" manualBreakCount="1">
    <brk id="4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CFFFF"/>
    <pageSetUpPr fitToPage="1"/>
  </sheetPr>
  <dimension ref="A1:W182"/>
  <sheetViews>
    <sheetView topLeftCell="A9" zoomScaleNormal="100" workbookViewId="0">
      <selection activeCell="F23" sqref="F23:F24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7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s="54" t="s">
        <v>36</v>
      </c>
      <c r="P1" s="54" t="s">
        <v>37</v>
      </c>
      <c r="Q1" s="54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 s="55">
        <v>1</v>
      </c>
      <c r="P2" s="55" t="s">
        <v>39</v>
      </c>
      <c r="Q2" s="55">
        <v>99.77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>$Q2</f>
        <v>99.77</v>
      </c>
      <c r="F3" s="242">
        <f>AVERAGE(E3:E4)</f>
        <v>99.805000000000007</v>
      </c>
      <c r="G3" s="243"/>
      <c r="H3" s="229" t="s">
        <v>16</v>
      </c>
      <c r="I3" s="230" t="str">
        <f>IF(ISERR(G5)=TRUE,"",IF(G5&gt;94.5,"Y","N"))</f>
        <v>Y</v>
      </c>
      <c r="J3" s="34"/>
      <c r="O3" s="55">
        <v>2</v>
      </c>
      <c r="P3" s="55" t="s">
        <v>40</v>
      </c>
      <c r="Q3" s="55">
        <v>99.84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60" si="0">D3+1</f>
        <v>2</v>
      </c>
      <c r="E4" s="10">
        <f t="shared" ref="E4:E60" si="1">$Q3</f>
        <v>99.84</v>
      </c>
      <c r="F4" s="97"/>
      <c r="G4" s="116"/>
      <c r="H4" s="203"/>
      <c r="I4" s="199"/>
      <c r="J4" s="34"/>
      <c r="O4" s="55">
        <v>3</v>
      </c>
      <c r="P4" s="55" t="s">
        <v>41</v>
      </c>
      <c r="Q4" s="55">
        <v>95.1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0"/>
        <v>3</v>
      </c>
      <c r="E5" s="10">
        <f t="shared" si="1"/>
        <v>95.1</v>
      </c>
      <c r="F5" s="105">
        <f>AVERAGE(E5:E6)</f>
        <v>95.47999999999999</v>
      </c>
      <c r="G5" s="98">
        <f>ROUND(F5/$F$5*100,1)</f>
        <v>100</v>
      </c>
      <c r="H5" s="203" t="s">
        <v>18</v>
      </c>
      <c r="I5" s="201" t="str">
        <f>IF(OR(ISERR(G9)=TRUE,ISERR(G7)=TRUE),"",IF(COUNTIFS(G7:G10,"&gt;84.5")&lt;2,"N","Y"))</f>
        <v>Y</v>
      </c>
      <c r="J5" s="34"/>
      <c r="O5" s="55">
        <v>4</v>
      </c>
      <c r="P5" s="55" t="s">
        <v>42</v>
      </c>
      <c r="Q5" s="55">
        <v>95.86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0"/>
        <v>4</v>
      </c>
      <c r="E6" s="8">
        <f t="shared" si="1"/>
        <v>95.86</v>
      </c>
      <c r="F6" s="101"/>
      <c r="G6" s="99"/>
      <c r="H6" s="203"/>
      <c r="I6" s="202"/>
      <c r="J6" s="34"/>
      <c r="O6" s="55">
        <v>5</v>
      </c>
      <c r="P6" s="55" t="s">
        <v>43</v>
      </c>
      <c r="Q6" s="55">
        <v>94.65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179" t="s">
        <v>11</v>
      </c>
      <c r="C7" s="128" t="str">
        <f>Summary!$B8</f>
        <v>0.1% DMSO - PI</v>
      </c>
      <c r="D7" s="4">
        <f t="shared" si="0"/>
        <v>5</v>
      </c>
      <c r="E7" s="9">
        <f t="shared" si="1"/>
        <v>94.65</v>
      </c>
      <c r="F7" s="96">
        <f>AVERAGE(E7:E8)</f>
        <v>94.62</v>
      </c>
      <c r="G7" s="103">
        <f>ROUND(F7/$F$5*100,1)</f>
        <v>99.1</v>
      </c>
      <c r="H7" s="203" t="s">
        <v>19</v>
      </c>
      <c r="I7" s="199" t="str">
        <f>IF(OR(ISERR(G13)=TRUE,ISERR(G11)=TRUE),"",IF(COUNTIFS(G11:G14,"&gt;=84.5")&lt;2,"N","Y"))</f>
        <v>Y</v>
      </c>
      <c r="J7" s="34"/>
      <c r="O7" s="55">
        <v>6</v>
      </c>
      <c r="P7" s="55" t="s">
        <v>44</v>
      </c>
      <c r="Q7" s="55">
        <v>94.59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180"/>
      <c r="C8" s="129"/>
      <c r="D8" s="5">
        <f t="shared" si="0"/>
        <v>6</v>
      </c>
      <c r="E8" s="8">
        <f t="shared" si="1"/>
        <v>94.59</v>
      </c>
      <c r="F8" s="101"/>
      <c r="G8" s="99"/>
      <c r="H8" s="204"/>
      <c r="I8" s="200"/>
      <c r="J8" s="34"/>
      <c r="O8" s="55">
        <v>7</v>
      </c>
      <c r="P8" s="55" t="s">
        <v>45</v>
      </c>
      <c r="Q8" s="55">
        <v>95.51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80"/>
      <c r="C9" s="128" t="str">
        <f>Summary!$B10</f>
        <v>0.1% Acetone - PI</v>
      </c>
      <c r="D9" s="4">
        <f t="shared" si="0"/>
        <v>7</v>
      </c>
      <c r="E9" s="9">
        <f t="shared" si="1"/>
        <v>95.51</v>
      </c>
      <c r="F9" s="96">
        <f>AVERAGE(E9:E10)</f>
        <v>94.585000000000008</v>
      </c>
      <c r="G9" s="103">
        <f>ROUND(F9/$F$5*100,1)</f>
        <v>99.1</v>
      </c>
      <c r="H9" s="2"/>
      <c r="I9" s="34"/>
      <c r="J9" s="34"/>
      <c r="O9" s="55">
        <v>8</v>
      </c>
      <c r="P9" s="55" t="s">
        <v>46</v>
      </c>
      <c r="Q9" s="55">
        <v>93.66</v>
      </c>
      <c r="R9" s="27"/>
      <c r="S9" s="27"/>
      <c r="T9" s="27"/>
      <c r="U9" s="55"/>
      <c r="V9" s="55"/>
      <c r="W9" s="55"/>
    </row>
    <row r="10" spans="1:23" x14ac:dyDescent="0.3">
      <c r="A10" s="240"/>
      <c r="B10" s="180"/>
      <c r="C10" s="129"/>
      <c r="D10" s="5">
        <f t="shared" si="0"/>
        <v>8</v>
      </c>
      <c r="E10" s="8">
        <f t="shared" si="1"/>
        <v>93.66</v>
      </c>
      <c r="F10" s="101"/>
      <c r="G10" s="99"/>
      <c r="H10" s="2"/>
      <c r="I10" s="34"/>
      <c r="J10" s="34"/>
      <c r="O10" s="55">
        <v>9</v>
      </c>
      <c r="P10" s="55" t="s">
        <v>47</v>
      </c>
      <c r="Q10" s="55">
        <v>87.37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Summary!$A12</f>
        <v>Reactive Black 5</v>
      </c>
      <c r="C11" s="208">
        <f>Summary!$B12</f>
        <v>250</v>
      </c>
      <c r="D11" s="4">
        <f t="shared" si="0"/>
        <v>9</v>
      </c>
      <c r="E11" s="10">
        <f t="shared" si="1"/>
        <v>87.37</v>
      </c>
      <c r="F11" s="97">
        <f>AVERAGE(E11:E12)</f>
        <v>86.02000000000001</v>
      </c>
      <c r="G11" s="108">
        <f>ROUND(F11/$F$5*100,1)</f>
        <v>90.1</v>
      </c>
      <c r="I11" s="34"/>
      <c r="J11" s="34"/>
      <c r="O11" s="55">
        <v>10</v>
      </c>
      <c r="P11" s="55" t="s">
        <v>48</v>
      </c>
      <c r="Q11" s="55">
        <v>84.67</v>
      </c>
      <c r="R11" s="27"/>
      <c r="S11" s="27"/>
      <c r="T11" s="27"/>
      <c r="U11" s="55"/>
      <c r="V11" s="55"/>
      <c r="W11" s="55"/>
    </row>
    <row r="12" spans="1:23" x14ac:dyDescent="0.3">
      <c r="A12" s="240"/>
      <c r="B12" s="181"/>
      <c r="C12" s="209"/>
      <c r="D12" s="6">
        <f t="shared" si="0"/>
        <v>10</v>
      </c>
      <c r="E12" s="8">
        <f t="shared" si="1"/>
        <v>84.67</v>
      </c>
      <c r="F12" s="105"/>
      <c r="G12" s="108"/>
      <c r="I12" s="34"/>
      <c r="J12" s="34"/>
      <c r="O12" s="55">
        <v>11</v>
      </c>
      <c r="P12" s="55" t="s">
        <v>49</v>
      </c>
      <c r="Q12" s="55">
        <v>80.94</v>
      </c>
      <c r="R12" s="27"/>
      <c r="S12" s="27"/>
      <c r="T12" s="27"/>
      <c r="U12" s="55"/>
      <c r="V12" s="55"/>
      <c r="W12" s="55"/>
    </row>
    <row r="13" spans="1:23" ht="15" customHeight="1" x14ac:dyDescent="0.3">
      <c r="A13" s="240"/>
      <c r="B13" s="179" t="str">
        <f>Summary!$A14</f>
        <v>PPD</v>
      </c>
      <c r="C13" s="208">
        <f>Summary!$B14</f>
        <v>75</v>
      </c>
      <c r="D13" s="4">
        <f t="shared" si="0"/>
        <v>11</v>
      </c>
      <c r="E13" s="10">
        <f t="shared" si="1"/>
        <v>80.94</v>
      </c>
      <c r="F13" s="96">
        <f>AVERAGE(E13:E14)</f>
        <v>80.64</v>
      </c>
      <c r="G13" s="103">
        <f>ROUND(F13/$F$5*100,1)</f>
        <v>84.5</v>
      </c>
      <c r="I13" s="34"/>
      <c r="J13" s="34"/>
      <c r="O13" s="55">
        <v>12</v>
      </c>
      <c r="P13" s="55" t="s">
        <v>50</v>
      </c>
      <c r="Q13" s="55">
        <v>80.34</v>
      </c>
      <c r="R13" s="27"/>
      <c r="S13" s="27"/>
      <c r="T13" s="27"/>
      <c r="U13" s="55"/>
      <c r="V13" s="55"/>
      <c r="W13" s="55"/>
    </row>
    <row r="14" spans="1:23" ht="15" customHeight="1" thickBot="1" x14ac:dyDescent="0.35">
      <c r="A14" s="241"/>
      <c r="B14" s="233"/>
      <c r="C14" s="232"/>
      <c r="D14" s="29">
        <f t="shared" si="0"/>
        <v>12</v>
      </c>
      <c r="E14" s="13">
        <f t="shared" si="1"/>
        <v>80.34</v>
      </c>
      <c r="F14" s="102"/>
      <c r="G14" s="104"/>
      <c r="I14" s="34"/>
      <c r="J14" s="34"/>
      <c r="O14" s="55">
        <v>13</v>
      </c>
      <c r="P14" s="55" t="s">
        <v>51</v>
      </c>
      <c r="Q14" s="55">
        <v>94.69</v>
      </c>
      <c r="R14" s="27"/>
      <c r="S14" s="27"/>
      <c r="T14" s="27"/>
      <c r="U14" s="55"/>
      <c r="V14" s="55"/>
      <c r="W14" s="55"/>
    </row>
    <row r="15" spans="1:23" ht="15" customHeight="1" x14ac:dyDescent="0.3">
      <c r="A15" s="193" t="s">
        <v>35</v>
      </c>
      <c r="B15" s="222" t="str">
        <f>Summary!$A$16</f>
        <v>BRTGA-021</v>
      </c>
      <c r="C15" s="221">
        <f>Summary!$B$16</f>
        <v>500</v>
      </c>
      <c r="D15" s="28">
        <f t="shared" si="0"/>
        <v>13</v>
      </c>
      <c r="E15" s="12">
        <f t="shared" si="1"/>
        <v>94.69</v>
      </c>
      <c r="F15" s="213">
        <f>AVERAGE(E15:E16)</f>
        <v>94.509999999999991</v>
      </c>
      <c r="G15" s="215">
        <f>ROUND(F15/$F$5*100,1)</f>
        <v>99</v>
      </c>
      <c r="I15" s="34"/>
      <c r="J15" s="34"/>
      <c r="O15" s="55">
        <v>14</v>
      </c>
      <c r="P15" s="55" t="s">
        <v>52</v>
      </c>
      <c r="Q15" s="55">
        <v>94.33</v>
      </c>
      <c r="R15" s="27"/>
      <c r="S15" s="27"/>
      <c r="T15" s="27"/>
      <c r="U15" s="55"/>
      <c r="V15" s="55"/>
      <c r="W15" s="55"/>
    </row>
    <row r="16" spans="1:23" x14ac:dyDescent="0.3">
      <c r="A16" s="194"/>
      <c r="B16" s="212"/>
      <c r="C16" s="209"/>
      <c r="D16" s="5">
        <f t="shared" si="0"/>
        <v>14</v>
      </c>
      <c r="E16" s="8">
        <f t="shared" si="1"/>
        <v>94.33</v>
      </c>
      <c r="F16" s="214"/>
      <c r="G16" s="216"/>
      <c r="I16" s="34"/>
      <c r="J16" s="34"/>
      <c r="O16" s="55">
        <v>15</v>
      </c>
      <c r="P16" s="55" t="s">
        <v>53</v>
      </c>
      <c r="Q16" s="55">
        <v>90.76</v>
      </c>
      <c r="R16" s="27"/>
      <c r="S16" s="27"/>
      <c r="T16" s="27"/>
      <c r="U16" s="55"/>
      <c r="V16" s="55"/>
      <c r="W16" s="55"/>
    </row>
    <row r="17" spans="1:23" ht="15" customHeight="1" x14ac:dyDescent="0.3">
      <c r="A17" s="194"/>
      <c r="B17" s="217"/>
      <c r="C17" s="219"/>
      <c r="D17" s="39"/>
      <c r="E17" s="10"/>
      <c r="F17" s="96"/>
      <c r="G17" s="108"/>
      <c r="I17" s="34"/>
      <c r="J17" s="34"/>
      <c r="O17" s="55">
        <v>16</v>
      </c>
      <c r="P17" s="55" t="s">
        <v>54</v>
      </c>
      <c r="Q17" s="55">
        <v>89.67</v>
      </c>
      <c r="R17" s="27"/>
      <c r="S17" s="27"/>
      <c r="T17" s="27"/>
      <c r="U17" s="55"/>
      <c r="V17" s="55"/>
      <c r="W17" s="55"/>
    </row>
    <row r="18" spans="1:23" x14ac:dyDescent="0.3">
      <c r="A18" s="194"/>
      <c r="B18" s="218"/>
      <c r="C18" s="220"/>
      <c r="D18" s="40"/>
      <c r="E18" s="8"/>
      <c r="F18" s="101"/>
      <c r="G18" s="108"/>
      <c r="I18" s="34"/>
      <c r="J18" s="34"/>
      <c r="O18" s="55">
        <v>17</v>
      </c>
      <c r="P18" s="55" t="s">
        <v>55</v>
      </c>
      <c r="Q18" s="55">
        <v>91.92</v>
      </c>
      <c r="R18" s="27"/>
      <c r="S18" s="27"/>
      <c r="T18" s="27"/>
      <c r="U18" s="55"/>
      <c r="V18" s="55"/>
      <c r="W18" s="55"/>
    </row>
    <row r="19" spans="1:23" ht="15" customHeight="1" x14ac:dyDescent="0.3">
      <c r="A19" s="194"/>
      <c r="B19" s="206"/>
      <c r="C19" s="208"/>
      <c r="D19" s="19"/>
      <c r="E19" s="10"/>
      <c r="F19" s="96"/>
      <c r="G19" s="103"/>
      <c r="I19" s="34"/>
      <c r="J19" s="34"/>
      <c r="O19" s="55">
        <v>18</v>
      </c>
      <c r="P19" s="55" t="s">
        <v>56</v>
      </c>
      <c r="Q19" s="55">
        <v>91.01</v>
      </c>
      <c r="R19" s="27"/>
      <c r="S19" s="27"/>
      <c r="T19" s="27"/>
      <c r="U19" s="55"/>
      <c r="V19" s="55"/>
      <c r="W19" s="55"/>
    </row>
    <row r="20" spans="1:23" x14ac:dyDescent="0.3">
      <c r="A20" s="194"/>
      <c r="B20" s="207"/>
      <c r="C20" s="209"/>
      <c r="D20" s="6"/>
      <c r="E20" s="8"/>
      <c r="F20" s="101"/>
      <c r="G20" s="210"/>
      <c r="I20" s="34"/>
      <c r="J20" s="34"/>
      <c r="O20" s="55">
        <v>19</v>
      </c>
      <c r="P20" s="55" t="s">
        <v>57</v>
      </c>
      <c r="Q20" s="55">
        <v>94.75</v>
      </c>
      <c r="R20" s="27"/>
      <c r="S20" s="27"/>
      <c r="T20" s="27"/>
      <c r="U20" s="55"/>
      <c r="V20" s="55"/>
      <c r="W20" s="55"/>
    </row>
    <row r="21" spans="1:23" x14ac:dyDescent="0.3">
      <c r="A21" s="194"/>
      <c r="B21" s="211"/>
      <c r="C21" s="208"/>
      <c r="D21" s="4"/>
      <c r="E21" s="10"/>
      <c r="F21" s="96"/>
      <c r="G21" s="103"/>
      <c r="I21" s="34"/>
      <c r="J21" s="34"/>
      <c r="O21" s="55">
        <v>20</v>
      </c>
      <c r="P21" s="55" t="s">
        <v>58</v>
      </c>
      <c r="Q21" s="55">
        <v>95.4</v>
      </c>
      <c r="R21" s="27"/>
      <c r="S21" s="27"/>
      <c r="T21" s="27"/>
      <c r="U21" s="55"/>
      <c r="V21" s="55"/>
      <c r="W21" s="55"/>
    </row>
    <row r="22" spans="1:23" x14ac:dyDescent="0.3">
      <c r="A22" s="194"/>
      <c r="B22" s="212"/>
      <c r="C22" s="209"/>
      <c r="D22" s="5"/>
      <c r="E22" s="8"/>
      <c r="F22" s="101"/>
      <c r="G22" s="99"/>
      <c r="I22" s="34"/>
      <c r="J22" s="34"/>
      <c r="O22" s="55">
        <v>21</v>
      </c>
      <c r="P22" s="55" t="s">
        <v>59</v>
      </c>
      <c r="Q22" s="55">
        <v>93.3</v>
      </c>
      <c r="R22" s="27"/>
      <c r="S22" s="27"/>
      <c r="T22" s="27"/>
      <c r="U22" s="55"/>
      <c r="V22" s="55"/>
      <c r="W22" s="55"/>
    </row>
    <row r="23" spans="1:23" ht="15" customHeight="1" x14ac:dyDescent="0.3">
      <c r="A23" s="194"/>
      <c r="B23" s="211"/>
      <c r="C23" s="208"/>
      <c r="D23" s="4"/>
      <c r="E23" s="10"/>
      <c r="F23" s="96"/>
      <c r="G23" s="103"/>
      <c r="I23" s="34"/>
      <c r="J23" s="34"/>
      <c r="O23" s="55">
        <v>22</v>
      </c>
      <c r="P23" s="55" t="s">
        <v>60</v>
      </c>
      <c r="Q23" s="55">
        <v>92.6</v>
      </c>
      <c r="R23" s="27"/>
      <c r="S23" s="27"/>
      <c r="T23" s="27"/>
      <c r="U23" s="55"/>
      <c r="V23" s="55"/>
      <c r="W23" s="55"/>
    </row>
    <row r="24" spans="1:23" x14ac:dyDescent="0.3">
      <c r="A24" s="194"/>
      <c r="B24" s="212"/>
      <c r="C24" s="209"/>
      <c r="D24" s="5"/>
      <c r="E24" s="8"/>
      <c r="F24" s="101"/>
      <c r="G24" s="99"/>
      <c r="O24" s="55">
        <v>23</v>
      </c>
      <c r="P24" s="55" t="s">
        <v>61</v>
      </c>
      <c r="Q24" s="55">
        <v>10.66</v>
      </c>
      <c r="R24" s="27"/>
      <c r="S24" s="27"/>
      <c r="T24" s="27"/>
      <c r="U24" s="55"/>
      <c r="V24" s="55"/>
      <c r="W24" s="55"/>
    </row>
    <row r="25" spans="1:23" x14ac:dyDescent="0.3">
      <c r="A25" s="194"/>
      <c r="B25" s="211"/>
      <c r="C25" s="208"/>
      <c r="D25" s="4"/>
      <c r="E25" s="10"/>
      <c r="F25" s="224"/>
      <c r="G25" s="103"/>
      <c r="O25" s="55">
        <v>24</v>
      </c>
      <c r="P25" s="55" t="s">
        <v>62</v>
      </c>
      <c r="Q25" s="55">
        <v>9.32</v>
      </c>
      <c r="R25" s="27"/>
      <c r="S25" s="27"/>
      <c r="T25" s="27"/>
      <c r="U25" s="55"/>
      <c r="V25" s="55"/>
      <c r="W25" s="55"/>
    </row>
    <row r="26" spans="1:23" x14ac:dyDescent="0.3">
      <c r="A26" s="194"/>
      <c r="B26" s="223"/>
      <c r="C26" s="209"/>
      <c r="D26" s="6"/>
      <c r="E26" s="8"/>
      <c r="F26" s="225"/>
      <c r="G26" s="99"/>
      <c r="O26" s="55">
        <v>25</v>
      </c>
      <c r="P26" s="55" t="s">
        <v>63</v>
      </c>
      <c r="Q26" s="55">
        <v>68.95</v>
      </c>
      <c r="R26" s="27"/>
      <c r="S26" s="27"/>
      <c r="T26" s="27"/>
      <c r="U26" s="55"/>
      <c r="V26" s="55"/>
      <c r="W26" s="55"/>
    </row>
    <row r="27" spans="1:23" ht="15" customHeight="1" x14ac:dyDescent="0.3">
      <c r="A27" s="194"/>
      <c r="B27" s="211"/>
      <c r="C27" s="208"/>
      <c r="D27" s="4"/>
      <c r="E27" s="10"/>
      <c r="F27" s="96"/>
      <c r="G27" s="103"/>
      <c r="O27" s="55">
        <v>26</v>
      </c>
      <c r="P27" s="55" t="s">
        <v>64</v>
      </c>
      <c r="Q27" s="55">
        <v>69.319999999999993</v>
      </c>
      <c r="R27" s="27"/>
      <c r="S27" s="27"/>
      <c r="T27" s="27"/>
      <c r="U27" s="55"/>
      <c r="V27" s="55"/>
      <c r="W27" s="55"/>
    </row>
    <row r="28" spans="1:23" ht="15" customHeight="1" x14ac:dyDescent="0.3">
      <c r="A28" s="194"/>
      <c r="B28" s="223"/>
      <c r="C28" s="209"/>
      <c r="D28" s="5"/>
      <c r="E28" s="8"/>
      <c r="F28" s="101"/>
      <c r="G28" s="99"/>
      <c r="O28" s="55">
        <v>27</v>
      </c>
      <c r="P28" s="55" t="s">
        <v>65</v>
      </c>
      <c r="Q28" s="55">
        <v>92.69</v>
      </c>
      <c r="R28" s="27"/>
      <c r="S28" s="27"/>
      <c r="T28" s="27"/>
      <c r="U28" s="55"/>
      <c r="V28" s="55"/>
      <c r="W28" s="55"/>
    </row>
    <row r="29" spans="1:23" ht="15" customHeight="1" x14ac:dyDescent="0.3">
      <c r="A29" s="194"/>
      <c r="B29" s="206"/>
      <c r="C29" s="208"/>
      <c r="D29" s="4"/>
      <c r="E29" s="10"/>
      <c r="F29" s="96"/>
      <c r="G29" s="103"/>
      <c r="O29" s="55">
        <v>28</v>
      </c>
      <c r="P29" s="55" t="s">
        <v>66</v>
      </c>
      <c r="Q29" s="55">
        <v>94.8</v>
      </c>
      <c r="R29" s="27"/>
      <c r="S29" s="27"/>
      <c r="T29" s="27"/>
      <c r="U29" s="55"/>
      <c r="V29" s="55"/>
      <c r="W29" s="55"/>
    </row>
    <row r="30" spans="1:23" x14ac:dyDescent="0.3">
      <c r="A30" s="194"/>
      <c r="B30" s="207"/>
      <c r="C30" s="209"/>
      <c r="D30" s="5"/>
      <c r="E30" s="8"/>
      <c r="F30" s="101"/>
      <c r="G30" s="99"/>
      <c r="O30" s="55">
        <v>29</v>
      </c>
      <c r="P30" s="55" t="s">
        <v>67</v>
      </c>
      <c r="Q30" s="55">
        <v>82.62</v>
      </c>
      <c r="R30" s="27"/>
      <c r="S30" s="27"/>
      <c r="T30" s="27"/>
      <c r="U30" s="55"/>
      <c r="V30" s="55"/>
      <c r="W30" s="55"/>
    </row>
    <row r="31" spans="1:23" ht="15" customHeight="1" x14ac:dyDescent="0.3">
      <c r="A31" s="194"/>
      <c r="B31" s="206"/>
      <c r="C31" s="208"/>
      <c r="D31" s="19"/>
      <c r="E31" s="10"/>
      <c r="F31" s="96"/>
      <c r="G31" s="103"/>
      <c r="O31" s="55">
        <v>30</v>
      </c>
      <c r="P31" s="55" t="s">
        <v>68</v>
      </c>
      <c r="Q31" s="55">
        <v>78.680000000000007</v>
      </c>
      <c r="R31" s="27"/>
      <c r="S31" s="27"/>
      <c r="T31" s="27"/>
      <c r="U31" s="55"/>
      <c r="V31" s="55"/>
      <c r="W31" s="55"/>
    </row>
    <row r="32" spans="1:23" x14ac:dyDescent="0.3">
      <c r="A32" s="194"/>
      <c r="B32" s="207"/>
      <c r="C32" s="209"/>
      <c r="D32" s="6"/>
      <c r="E32" s="8"/>
      <c r="F32" s="101"/>
      <c r="G32" s="99"/>
      <c r="O32" s="55">
        <v>31</v>
      </c>
      <c r="P32" s="55" t="s">
        <v>69</v>
      </c>
      <c r="Q32" s="55">
        <v>90.38</v>
      </c>
      <c r="R32" s="27"/>
      <c r="S32" s="27"/>
      <c r="T32" s="27"/>
      <c r="U32" s="55"/>
      <c r="V32" s="55"/>
      <c r="W32" s="55"/>
    </row>
    <row r="33" spans="1:23" ht="15" customHeight="1" x14ac:dyDescent="0.3">
      <c r="A33" s="194"/>
      <c r="B33" s="206"/>
      <c r="C33" s="208"/>
      <c r="D33" s="4"/>
      <c r="E33" s="10"/>
      <c r="F33" s="224"/>
      <c r="G33" s="226"/>
      <c r="O33" s="55">
        <v>32</v>
      </c>
      <c r="P33" s="55" t="s">
        <v>70</v>
      </c>
      <c r="Q33" s="55">
        <v>90.16</v>
      </c>
      <c r="R33" s="27"/>
      <c r="S33" s="27"/>
      <c r="T33" s="27"/>
      <c r="U33" s="55"/>
      <c r="V33" s="55"/>
      <c r="W33" s="55"/>
    </row>
    <row r="34" spans="1:23" ht="15" customHeight="1" x14ac:dyDescent="0.3">
      <c r="A34" s="194"/>
      <c r="B34" s="207"/>
      <c r="C34" s="209"/>
      <c r="D34" s="5"/>
      <c r="E34" s="8"/>
      <c r="F34" s="225"/>
      <c r="G34" s="227"/>
      <c r="O34" s="55">
        <v>33</v>
      </c>
      <c r="P34" s="55" t="s">
        <v>71</v>
      </c>
      <c r="Q34" s="55">
        <v>90.91</v>
      </c>
      <c r="R34" s="27"/>
      <c r="S34" s="27"/>
      <c r="T34" s="27"/>
      <c r="U34" s="55"/>
      <c r="V34" s="55"/>
      <c r="W34" s="55"/>
    </row>
    <row r="35" spans="1:23" x14ac:dyDescent="0.3">
      <c r="A35" s="194"/>
      <c r="B35" s="197"/>
      <c r="C35" s="208"/>
      <c r="D35" s="4"/>
      <c r="E35" s="10"/>
      <c r="F35" s="224"/>
      <c r="G35" s="226"/>
      <c r="O35" s="55">
        <v>34</v>
      </c>
      <c r="P35" s="55" t="s">
        <v>72</v>
      </c>
      <c r="Q35" s="55">
        <v>91.02</v>
      </c>
      <c r="R35" s="27"/>
      <c r="S35" s="27"/>
      <c r="T35" s="27"/>
      <c r="U35" s="55"/>
      <c r="V35" s="55"/>
      <c r="W35" s="55"/>
    </row>
    <row r="36" spans="1:23" x14ac:dyDescent="0.3">
      <c r="A36" s="194"/>
      <c r="B36" s="198"/>
      <c r="C36" s="209"/>
      <c r="D36" s="5"/>
      <c r="E36" s="8"/>
      <c r="F36" s="225"/>
      <c r="G36" s="227"/>
      <c r="O36" s="55">
        <v>35</v>
      </c>
      <c r="P36" s="55" t="s">
        <v>73</v>
      </c>
      <c r="Q36" s="55">
        <v>91.91</v>
      </c>
      <c r="R36" s="27"/>
      <c r="S36" s="27"/>
      <c r="T36" s="27"/>
      <c r="U36" s="55"/>
      <c r="V36" s="55"/>
      <c r="W36" s="55"/>
    </row>
    <row r="37" spans="1:23" x14ac:dyDescent="0.3">
      <c r="A37" s="194"/>
      <c r="B37" s="228"/>
      <c r="C37" s="208"/>
      <c r="D37" s="4"/>
      <c r="E37" s="10"/>
      <c r="F37" s="224"/>
      <c r="G37" s="103"/>
      <c r="O37" s="55">
        <v>36</v>
      </c>
      <c r="P37" s="55" t="s">
        <v>74</v>
      </c>
      <c r="Q37" s="55">
        <v>92.15</v>
      </c>
      <c r="R37" s="27"/>
      <c r="S37" s="27"/>
      <c r="T37" s="27"/>
      <c r="U37" s="55"/>
      <c r="V37" s="55"/>
      <c r="W37" s="55"/>
    </row>
    <row r="38" spans="1:23" x14ac:dyDescent="0.3">
      <c r="A38" s="194"/>
      <c r="B38" s="228"/>
      <c r="C38" s="209"/>
      <c r="D38" s="5"/>
      <c r="E38" s="8"/>
      <c r="F38" s="225"/>
      <c r="G38" s="99"/>
      <c r="O38" s="55">
        <v>37</v>
      </c>
      <c r="P38" s="55" t="s">
        <v>75</v>
      </c>
      <c r="Q38" s="55">
        <v>95.41</v>
      </c>
      <c r="R38" s="27"/>
      <c r="S38" s="27"/>
      <c r="T38" s="27"/>
      <c r="U38" s="55"/>
      <c r="V38" s="55"/>
      <c r="W38" s="55"/>
    </row>
    <row r="39" spans="1:23" x14ac:dyDescent="0.3">
      <c r="A39" s="194"/>
      <c r="B39" s="211"/>
      <c r="C39" s="208"/>
      <c r="D39" s="4"/>
      <c r="E39" s="10"/>
      <c r="F39" s="224"/>
      <c r="G39" s="103"/>
      <c r="O39" s="55">
        <v>38</v>
      </c>
      <c r="P39" s="55" t="s">
        <v>76</v>
      </c>
      <c r="Q39" s="55">
        <v>95.14</v>
      </c>
      <c r="R39" s="27"/>
      <c r="S39" s="27"/>
      <c r="T39" s="27"/>
      <c r="U39" s="55"/>
      <c r="V39" s="55"/>
      <c r="W39" s="55"/>
    </row>
    <row r="40" spans="1:23" x14ac:dyDescent="0.3">
      <c r="A40" s="194"/>
      <c r="B40" s="212"/>
      <c r="C40" s="209"/>
      <c r="D40" s="5"/>
      <c r="E40" s="8"/>
      <c r="F40" s="225"/>
      <c r="G40" s="99"/>
      <c r="O40" s="55">
        <v>39</v>
      </c>
      <c r="P40" s="55" t="s">
        <v>77</v>
      </c>
      <c r="Q40" s="55">
        <v>95.92</v>
      </c>
      <c r="R40" s="27"/>
      <c r="S40" s="27"/>
      <c r="T40" s="27"/>
      <c r="U40" s="55"/>
      <c r="V40" s="55"/>
      <c r="W40" s="55"/>
    </row>
    <row r="41" spans="1:23" ht="15" customHeight="1" x14ac:dyDescent="0.3">
      <c r="A41" s="194"/>
      <c r="B41" s="211"/>
      <c r="C41" s="208"/>
      <c r="D41" s="19"/>
      <c r="E41" s="10"/>
      <c r="F41" s="224"/>
      <c r="G41" s="103"/>
      <c r="O41" s="55">
        <v>40</v>
      </c>
      <c r="P41" s="55" t="s">
        <v>78</v>
      </c>
      <c r="Q41" s="55">
        <v>95.71</v>
      </c>
      <c r="R41" s="27"/>
      <c r="S41" s="27"/>
      <c r="T41" s="27"/>
      <c r="U41" s="55"/>
      <c r="V41" s="55"/>
      <c r="W41" s="55"/>
    </row>
    <row r="42" spans="1:23" ht="15" customHeight="1" x14ac:dyDescent="0.3">
      <c r="A42" s="194"/>
      <c r="B42" s="212"/>
      <c r="C42" s="209"/>
      <c r="D42" s="6"/>
      <c r="E42" s="8"/>
      <c r="F42" s="225"/>
      <c r="G42" s="99"/>
      <c r="O42" s="55">
        <v>41</v>
      </c>
      <c r="P42" s="55" t="s">
        <v>79</v>
      </c>
      <c r="Q42" s="55">
        <v>83.48</v>
      </c>
      <c r="R42" s="27"/>
      <c r="S42" s="27"/>
      <c r="T42" s="27"/>
      <c r="U42" s="55"/>
      <c r="V42" s="55"/>
      <c r="W42" s="55"/>
    </row>
    <row r="43" spans="1:23" x14ac:dyDescent="0.3">
      <c r="A43" s="194"/>
      <c r="B43" s="206"/>
      <c r="C43" s="208"/>
      <c r="D43" s="4"/>
      <c r="E43" s="10"/>
      <c r="F43" s="224"/>
      <c r="G43" s="103"/>
      <c r="O43" s="55">
        <v>42</v>
      </c>
      <c r="P43" s="55" t="s">
        <v>80</v>
      </c>
      <c r="Q43" s="55">
        <v>83.13</v>
      </c>
      <c r="R43" s="27"/>
      <c r="S43" s="27"/>
      <c r="T43" s="27"/>
      <c r="U43" s="55"/>
      <c r="V43" s="55"/>
      <c r="W43" s="55"/>
    </row>
    <row r="44" spans="1:23" x14ac:dyDescent="0.3">
      <c r="A44" s="194"/>
      <c r="B44" s="207"/>
      <c r="C44" s="209"/>
      <c r="D44" s="5"/>
      <c r="E44" s="8"/>
      <c r="F44" s="225"/>
      <c r="G44" s="99"/>
      <c r="O44" s="55">
        <v>43</v>
      </c>
      <c r="P44" s="55" t="s">
        <v>81</v>
      </c>
      <c r="Q44" s="55">
        <v>95.26</v>
      </c>
      <c r="R44" s="27"/>
      <c r="S44" s="27"/>
      <c r="T44" s="27"/>
      <c r="U44" s="55"/>
      <c r="V44" s="55"/>
      <c r="W44" s="55"/>
    </row>
    <row r="45" spans="1:23" x14ac:dyDescent="0.3">
      <c r="A45" s="194"/>
      <c r="B45" s="206"/>
      <c r="C45" s="208"/>
      <c r="D45" s="19"/>
      <c r="E45" s="10"/>
      <c r="F45" s="224"/>
      <c r="G45" s="103"/>
      <c r="O45" s="55">
        <v>44</v>
      </c>
      <c r="P45" s="55" t="s">
        <v>82</v>
      </c>
      <c r="Q45" s="55">
        <v>95.47</v>
      </c>
      <c r="R45" s="27"/>
      <c r="S45" s="27"/>
      <c r="T45" s="27"/>
      <c r="U45" s="55"/>
      <c r="V45" s="55"/>
      <c r="W45" s="55"/>
    </row>
    <row r="46" spans="1:23" x14ac:dyDescent="0.3">
      <c r="A46" s="194"/>
      <c r="B46" s="207"/>
      <c r="C46" s="209"/>
      <c r="D46" s="6"/>
      <c r="E46" s="8"/>
      <c r="F46" s="225"/>
      <c r="G46" s="99"/>
      <c r="O46" s="55">
        <v>45</v>
      </c>
      <c r="P46" s="55" t="s">
        <v>83</v>
      </c>
      <c r="Q46" s="55">
        <v>95.56</v>
      </c>
      <c r="R46" s="27"/>
      <c r="S46" s="27"/>
      <c r="T46" s="27"/>
      <c r="U46" s="55"/>
      <c r="V46" s="55"/>
      <c r="W46" s="55"/>
    </row>
    <row r="47" spans="1:23" x14ac:dyDescent="0.3">
      <c r="A47" s="194"/>
      <c r="B47" s="206"/>
      <c r="C47" s="208"/>
      <c r="D47" s="4"/>
      <c r="E47" s="10"/>
      <c r="F47" s="224"/>
      <c r="G47" s="103"/>
      <c r="O47" s="55">
        <v>46</v>
      </c>
      <c r="P47" s="55" t="s">
        <v>84</v>
      </c>
      <c r="Q47" s="55">
        <v>94.91</v>
      </c>
      <c r="R47" s="27"/>
      <c r="S47" s="27"/>
      <c r="T47" s="27"/>
      <c r="U47" s="55"/>
      <c r="V47" s="55"/>
      <c r="W47" s="55"/>
    </row>
    <row r="48" spans="1:23" x14ac:dyDescent="0.3">
      <c r="A48" s="194"/>
      <c r="B48" s="207"/>
      <c r="C48" s="209"/>
      <c r="D48" s="5"/>
      <c r="E48" s="8"/>
      <c r="F48" s="225"/>
      <c r="G48" s="99"/>
      <c r="O48" s="55">
        <v>47</v>
      </c>
      <c r="P48" s="55" t="s">
        <v>85</v>
      </c>
      <c r="Q48" s="55">
        <v>95.69</v>
      </c>
      <c r="R48" s="27"/>
      <c r="S48" s="27"/>
      <c r="T48" s="27"/>
      <c r="U48" s="55"/>
      <c r="V48" s="55"/>
      <c r="W48" s="55"/>
    </row>
    <row r="49" spans="1:23" x14ac:dyDescent="0.3">
      <c r="A49" s="194"/>
      <c r="B49" s="206"/>
      <c r="C49" s="208"/>
      <c r="D49" s="4"/>
      <c r="E49" s="10"/>
      <c r="F49" s="224"/>
      <c r="G49" s="103"/>
      <c r="O49" s="55">
        <v>48</v>
      </c>
      <c r="P49" s="55" t="s">
        <v>86</v>
      </c>
      <c r="Q49" s="55">
        <v>96.33</v>
      </c>
      <c r="R49" s="27"/>
      <c r="S49" s="27"/>
      <c r="T49" s="27"/>
      <c r="U49" s="55"/>
      <c r="V49" s="55"/>
      <c r="W49" s="55"/>
    </row>
    <row r="50" spans="1:23" x14ac:dyDescent="0.3">
      <c r="A50" s="194"/>
      <c r="B50" s="207"/>
      <c r="C50" s="209"/>
      <c r="D50" s="5"/>
      <c r="E50" s="8"/>
      <c r="F50" s="225"/>
      <c r="G50" s="99"/>
      <c r="O50" s="55">
        <v>49</v>
      </c>
      <c r="P50" s="55" t="s">
        <v>87</v>
      </c>
      <c r="Q50" s="55">
        <v>94.92</v>
      </c>
      <c r="R50" s="27"/>
      <c r="S50" s="27"/>
      <c r="T50" s="27"/>
      <c r="U50" s="55"/>
      <c r="V50" s="55"/>
      <c r="W50" s="55"/>
    </row>
    <row r="51" spans="1:23" x14ac:dyDescent="0.3">
      <c r="A51" s="194"/>
      <c r="B51" s="206"/>
      <c r="C51" s="208"/>
      <c r="D51" s="19"/>
      <c r="E51" s="10"/>
      <c r="F51" s="224"/>
      <c r="G51" s="103"/>
      <c r="O51" s="55">
        <v>50</v>
      </c>
      <c r="P51" s="55" t="s">
        <v>88</v>
      </c>
      <c r="Q51" s="55">
        <v>95.72</v>
      </c>
      <c r="R51" s="27"/>
      <c r="S51" s="27"/>
      <c r="T51" s="27"/>
      <c r="U51" s="55"/>
      <c r="V51" s="55"/>
      <c r="W51" s="55"/>
    </row>
    <row r="52" spans="1:23" x14ac:dyDescent="0.3">
      <c r="A52" s="194"/>
      <c r="B52" s="236"/>
      <c r="C52" s="209"/>
      <c r="D52" s="6"/>
      <c r="E52" s="8"/>
      <c r="F52" s="225"/>
      <c r="G52" s="99"/>
      <c r="O52" s="55">
        <v>51</v>
      </c>
      <c r="P52" s="55" t="s">
        <v>89</v>
      </c>
      <c r="Q52" s="55">
        <v>94.98</v>
      </c>
      <c r="R52" s="27"/>
      <c r="S52" s="27"/>
      <c r="T52" s="27"/>
      <c r="U52" s="55"/>
      <c r="V52" s="55"/>
      <c r="W52" s="55"/>
    </row>
    <row r="53" spans="1:23" x14ac:dyDescent="0.3">
      <c r="A53" s="194"/>
      <c r="B53" s="206"/>
      <c r="C53" s="237"/>
      <c r="D53" s="4"/>
      <c r="E53" s="10"/>
      <c r="F53" s="224"/>
      <c r="G53" s="103"/>
      <c r="O53" s="55">
        <v>52</v>
      </c>
      <c r="P53" s="55" t="s">
        <v>90</v>
      </c>
      <c r="Q53" s="55">
        <v>95.71</v>
      </c>
      <c r="R53" s="27"/>
      <c r="S53" s="27"/>
      <c r="T53" s="27"/>
      <c r="U53" s="55"/>
      <c r="V53" s="55"/>
      <c r="W53" s="55"/>
    </row>
    <row r="54" spans="1:23" x14ac:dyDescent="0.3">
      <c r="A54" s="194"/>
      <c r="B54" s="207"/>
      <c r="C54" s="238"/>
      <c r="D54" s="5"/>
      <c r="E54" s="8"/>
      <c r="F54" s="225"/>
      <c r="G54" s="99"/>
      <c r="O54" s="55">
        <v>53</v>
      </c>
      <c r="P54" s="55" t="s">
        <v>91</v>
      </c>
      <c r="Q54" s="55">
        <v>96.07</v>
      </c>
      <c r="R54" s="27"/>
      <c r="S54" s="27"/>
      <c r="T54" s="27"/>
      <c r="U54" s="55"/>
      <c r="V54" s="55"/>
      <c r="W54" s="55"/>
    </row>
    <row r="55" spans="1:23" ht="15" customHeight="1" x14ac:dyDescent="0.3">
      <c r="A55" s="194"/>
      <c r="B55" s="211"/>
      <c r="C55" s="208"/>
      <c r="D55" s="4"/>
      <c r="E55" s="10"/>
      <c r="F55" s="224"/>
      <c r="G55" s="103"/>
      <c r="O55" s="55">
        <v>54</v>
      </c>
      <c r="P55" s="55" t="s">
        <v>92</v>
      </c>
      <c r="Q55" s="55">
        <v>95.99</v>
      </c>
      <c r="R55" s="27"/>
      <c r="S55" s="27"/>
      <c r="T55" s="27"/>
      <c r="U55" s="55"/>
      <c r="V55" s="55"/>
      <c r="W55" s="55"/>
    </row>
    <row r="56" spans="1:23" ht="15" customHeight="1" x14ac:dyDescent="0.3">
      <c r="A56" s="194"/>
      <c r="B56" s="212"/>
      <c r="C56" s="209"/>
      <c r="D56" s="5"/>
      <c r="E56" s="8"/>
      <c r="F56" s="225"/>
      <c r="G56" s="99"/>
      <c r="O56" s="55">
        <v>55</v>
      </c>
      <c r="P56" s="55" t="s">
        <v>93</v>
      </c>
      <c r="Q56" s="55">
        <v>96.47</v>
      </c>
      <c r="R56" s="27"/>
      <c r="S56" s="27"/>
      <c r="T56" s="27"/>
      <c r="U56" s="55"/>
      <c r="V56" s="55"/>
      <c r="W56" s="55"/>
    </row>
    <row r="57" spans="1:23" x14ac:dyDescent="0.3">
      <c r="A57" s="194"/>
      <c r="B57" s="211"/>
      <c r="C57" s="208"/>
      <c r="D57" s="19"/>
      <c r="E57" s="10"/>
      <c r="F57" s="224"/>
      <c r="G57" s="103"/>
      <c r="O57" s="55">
        <v>56</v>
      </c>
      <c r="P57" s="55" t="s">
        <v>94</v>
      </c>
      <c r="Q57" s="55">
        <v>96.54</v>
      </c>
      <c r="R57" s="27"/>
      <c r="S57" s="27"/>
      <c r="T57" s="27"/>
      <c r="U57" s="55"/>
      <c r="V57" s="55"/>
      <c r="W57" s="55"/>
    </row>
    <row r="58" spans="1:23" x14ac:dyDescent="0.3">
      <c r="A58" s="194"/>
      <c r="B58" s="212"/>
      <c r="C58" s="209"/>
      <c r="D58" s="6"/>
      <c r="E58" s="8"/>
      <c r="F58" s="225"/>
      <c r="G58" s="99"/>
      <c r="O58" s="55">
        <v>57</v>
      </c>
      <c r="P58" s="55" t="s">
        <v>95</v>
      </c>
      <c r="Q58" s="55">
        <v>93.91</v>
      </c>
      <c r="R58" s="27"/>
      <c r="S58" s="27"/>
      <c r="T58" s="27"/>
      <c r="U58" s="55"/>
      <c r="V58" s="55"/>
      <c r="W58" s="55"/>
    </row>
    <row r="59" spans="1:23" x14ac:dyDescent="0.3">
      <c r="A59" s="194"/>
      <c r="B59" s="211"/>
      <c r="C59" s="208"/>
      <c r="D59" s="4"/>
      <c r="E59" s="10"/>
      <c r="F59" s="97"/>
      <c r="G59" s="103"/>
      <c r="O59" s="55">
        <v>58</v>
      </c>
      <c r="P59" s="55" t="s">
        <v>96</v>
      </c>
      <c r="Q59" s="55">
        <v>92.67</v>
      </c>
      <c r="R59" s="27"/>
      <c r="S59" s="27"/>
      <c r="T59" s="27"/>
      <c r="U59" s="55"/>
      <c r="V59" s="55"/>
      <c r="W59" s="55"/>
    </row>
    <row r="60" spans="1:23" ht="15" thickBot="1" x14ac:dyDescent="0.35">
      <c r="A60" s="195"/>
      <c r="B60" s="234"/>
      <c r="C60" s="232"/>
      <c r="D60" s="29"/>
      <c r="E60" s="13"/>
      <c r="F60" s="235"/>
      <c r="G60" s="104"/>
      <c r="R60" s="27"/>
      <c r="S60" s="27"/>
      <c r="T60" s="27"/>
      <c r="U60" s="27"/>
    </row>
    <row r="61" spans="1:23" x14ac:dyDescent="0.3">
      <c r="B61"/>
      <c r="C61"/>
      <c r="D61"/>
      <c r="R61" s="27"/>
      <c r="S61" s="27"/>
      <c r="T61" s="27"/>
      <c r="U61" s="27"/>
    </row>
    <row r="62" spans="1:23" x14ac:dyDescent="0.3">
      <c r="B62"/>
      <c r="C62"/>
      <c r="D62"/>
      <c r="R62" s="27"/>
      <c r="S62" s="27"/>
      <c r="T62"/>
    </row>
    <row r="63" spans="1:23" x14ac:dyDescent="0.3">
      <c r="R63" s="27"/>
      <c r="S63" s="27"/>
      <c r="T63"/>
    </row>
    <row r="64" spans="1:23" x14ac:dyDescent="0.3">
      <c r="R64" s="27"/>
      <c r="S64" s="27"/>
      <c r="T64"/>
    </row>
    <row r="65" spans="18:20" x14ac:dyDescent="0.3">
      <c r="R65" s="27"/>
      <c r="S65" s="27"/>
      <c r="T65"/>
    </row>
    <row r="66" spans="18:20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ht="15" customHeight="1" x14ac:dyDescent="0.3">
      <c r="R69" s="27"/>
      <c r="S69" s="27"/>
      <c r="T69"/>
    </row>
    <row r="70" spans="18:20" ht="15" customHeight="1" x14ac:dyDescent="0.3">
      <c r="R70" s="27"/>
      <c r="S70" s="27"/>
      <c r="T70"/>
    </row>
    <row r="71" spans="18:20" x14ac:dyDescent="0.3">
      <c r="R71" s="27"/>
      <c r="S71" s="27"/>
      <c r="T71"/>
    </row>
    <row r="72" spans="18:20" x14ac:dyDescent="0.3">
      <c r="R72" s="27"/>
      <c r="S72" s="27"/>
      <c r="T72"/>
    </row>
    <row r="73" spans="18:20" x14ac:dyDescent="0.3">
      <c r="R73" s="27"/>
      <c r="S73" s="27"/>
      <c r="T73"/>
    </row>
    <row r="74" spans="18:20" x14ac:dyDescent="0.3">
      <c r="R74" s="27"/>
      <c r="S74" s="27"/>
      <c r="T74"/>
    </row>
    <row r="75" spans="18:20" x14ac:dyDescent="0.3">
      <c r="R75" s="27"/>
      <c r="S75" s="27"/>
      <c r="T75"/>
    </row>
    <row r="83" ht="15" customHeight="1" x14ac:dyDescent="0.3"/>
    <row r="84" ht="15" customHeight="1" x14ac:dyDescent="0.3"/>
    <row r="97" ht="15" customHeight="1" x14ac:dyDescent="0.3"/>
    <row r="98" ht="15" customHeight="1" x14ac:dyDescent="0.3"/>
    <row r="111" ht="15" customHeight="1" x14ac:dyDescent="0.3"/>
    <row r="112" ht="15" customHeight="1" x14ac:dyDescent="0.3"/>
    <row r="125" ht="15" customHeight="1" x14ac:dyDescent="0.3"/>
    <row r="126" ht="15" customHeight="1" x14ac:dyDescent="0.3"/>
    <row r="139" ht="15" customHeight="1" x14ac:dyDescent="0.3"/>
    <row r="140" ht="15" customHeight="1" x14ac:dyDescent="0.3"/>
    <row r="153" ht="15" customHeight="1" x14ac:dyDescent="0.3"/>
    <row r="154" ht="15" customHeight="1" x14ac:dyDescent="0.3"/>
    <row r="167" ht="15" customHeight="1" x14ac:dyDescent="0.3"/>
    <row r="168" ht="15" customHeight="1" x14ac:dyDescent="0.3"/>
    <row r="181" ht="15" customHeight="1" x14ac:dyDescent="0.3"/>
    <row r="182" ht="15" customHeight="1" x14ac:dyDescent="0.3"/>
  </sheetData>
  <mergeCells count="123">
    <mergeCell ref="A3:A14"/>
    <mergeCell ref="B55:B56"/>
    <mergeCell ref="C55:C56"/>
    <mergeCell ref="F53:F54"/>
    <mergeCell ref="G53:G54"/>
    <mergeCell ref="B57:B58"/>
    <mergeCell ref="C57:C58"/>
    <mergeCell ref="F55:F56"/>
    <mergeCell ref="G55:G56"/>
    <mergeCell ref="B43:B44"/>
    <mergeCell ref="C43:C44"/>
    <mergeCell ref="F41:F42"/>
    <mergeCell ref="G41:G42"/>
    <mergeCell ref="B45:B46"/>
    <mergeCell ref="C45:C46"/>
    <mergeCell ref="F43:F44"/>
    <mergeCell ref="G43:G44"/>
    <mergeCell ref="F45:F46"/>
    <mergeCell ref="G45:G46"/>
    <mergeCell ref="F3:F4"/>
    <mergeCell ref="G3:G4"/>
    <mergeCell ref="F21:F22"/>
    <mergeCell ref="G21:G22"/>
    <mergeCell ref="B41:B42"/>
    <mergeCell ref="B59:B60"/>
    <mergeCell ref="C59:C60"/>
    <mergeCell ref="F57:F58"/>
    <mergeCell ref="G57:G58"/>
    <mergeCell ref="F59:F60"/>
    <mergeCell ref="G59:G60"/>
    <mergeCell ref="B49:B50"/>
    <mergeCell ref="C49:C50"/>
    <mergeCell ref="F47:F48"/>
    <mergeCell ref="G47:G48"/>
    <mergeCell ref="B51:B52"/>
    <mergeCell ref="C51:C52"/>
    <mergeCell ref="F49:F50"/>
    <mergeCell ref="G49:G50"/>
    <mergeCell ref="B53:B54"/>
    <mergeCell ref="C53:C54"/>
    <mergeCell ref="F51:F52"/>
    <mergeCell ref="G51:G52"/>
    <mergeCell ref="B47:B48"/>
    <mergeCell ref="C47:C48"/>
    <mergeCell ref="H3:H4"/>
    <mergeCell ref="I3:I4"/>
    <mergeCell ref="C7:C8"/>
    <mergeCell ref="C3:C4"/>
    <mergeCell ref="C5:C6"/>
    <mergeCell ref="C13:C14"/>
    <mergeCell ref="B13:B14"/>
    <mergeCell ref="F11:F12"/>
    <mergeCell ref="G11:G12"/>
    <mergeCell ref="B11:B12"/>
    <mergeCell ref="C11:C12"/>
    <mergeCell ref="B7:B10"/>
    <mergeCell ref="C9:C10"/>
    <mergeCell ref="F9:F10"/>
    <mergeCell ref="G9:G10"/>
    <mergeCell ref="F39:F40"/>
    <mergeCell ref="G39:G40"/>
    <mergeCell ref="C41:C42"/>
    <mergeCell ref="C39:C40"/>
    <mergeCell ref="C37:C38"/>
    <mergeCell ref="C31:C32"/>
    <mergeCell ref="B27:B28"/>
    <mergeCell ref="F25:F26"/>
    <mergeCell ref="G25:G26"/>
    <mergeCell ref="C27:C28"/>
    <mergeCell ref="F37:F38"/>
    <mergeCell ref="G37:G38"/>
    <mergeCell ref="F29:F30"/>
    <mergeCell ref="G29:G30"/>
    <mergeCell ref="G35:G36"/>
    <mergeCell ref="F27:F28"/>
    <mergeCell ref="B39:B40"/>
    <mergeCell ref="F33:F34"/>
    <mergeCell ref="G33:G34"/>
    <mergeCell ref="F35:F36"/>
    <mergeCell ref="B37:B38"/>
    <mergeCell ref="C17:C18"/>
    <mergeCell ref="C15:C16"/>
    <mergeCell ref="G27:G28"/>
    <mergeCell ref="C35:C36"/>
    <mergeCell ref="C33:C34"/>
    <mergeCell ref="C25:C26"/>
    <mergeCell ref="C23:C24"/>
    <mergeCell ref="B29:B30"/>
    <mergeCell ref="B31:B32"/>
    <mergeCell ref="B15:B16"/>
    <mergeCell ref="B19:B20"/>
    <mergeCell ref="F17:F18"/>
    <mergeCell ref="G17:G18"/>
    <mergeCell ref="B21:B22"/>
    <mergeCell ref="C21:C22"/>
    <mergeCell ref="C19:C20"/>
    <mergeCell ref="B25:B26"/>
    <mergeCell ref="F23:F24"/>
    <mergeCell ref="G23:G24"/>
    <mergeCell ref="A15:A60"/>
    <mergeCell ref="A2:B2"/>
    <mergeCell ref="B35:B36"/>
    <mergeCell ref="I7:I8"/>
    <mergeCell ref="I5:I6"/>
    <mergeCell ref="F7:F8"/>
    <mergeCell ref="G7:G8"/>
    <mergeCell ref="H7:H8"/>
    <mergeCell ref="F5:F6"/>
    <mergeCell ref="G5:G6"/>
    <mergeCell ref="H5:H6"/>
    <mergeCell ref="B3:B6"/>
    <mergeCell ref="B33:B34"/>
    <mergeCell ref="F31:F32"/>
    <mergeCell ref="G31:G32"/>
    <mergeCell ref="C29:C30"/>
    <mergeCell ref="F13:F14"/>
    <mergeCell ref="G13:G14"/>
    <mergeCell ref="F19:F20"/>
    <mergeCell ref="G19:G20"/>
    <mergeCell ref="B23:B24"/>
    <mergeCell ref="F15:F16"/>
    <mergeCell ref="G15:G16"/>
    <mergeCell ref="B17:B18"/>
  </mergeCells>
  <conditionalFormatting sqref="G15:G60">
    <cfRule type="expression" dxfId="87" priority="1" stopIfTrue="1">
      <formula>IF($C15=500,G15&gt;84.5)</formula>
    </cfRule>
  </conditionalFormatting>
  <conditionalFormatting sqref="I3:I8">
    <cfRule type="expression" dxfId="86" priority="13">
      <formula>($I3="N")</formula>
    </cfRule>
  </conditionalFormatting>
  <printOptions horizontalCentered="1"/>
  <pageMargins left="0.7" right="0.7" top="0.68" bottom="0.32" header="0.17" footer="0.17"/>
  <pageSetup scale="79"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38" id="{982358BB-E9D3-4F92-A2E7-E4D43DF869FA}">
            <xm:f>'Run 1 (% Cells)'!$E3&lt;30</xm:f>
            <x14:dxf>
              <fill>
                <patternFill>
                  <bgColor rgb="FFFFFFCC"/>
                </patternFill>
              </fill>
            </x14:dxf>
          </x14:cfRule>
          <xm:sqref>D3:D60</xm:sqref>
        </x14:conditionalFormatting>
        <x14:conditionalFormatting xmlns:xm="http://schemas.microsoft.com/office/excel/2006/main">
          <x14:cfRule type="expression" priority="11" id="{D839E88C-02C5-4393-8E7B-6D6C21E49AF1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" id="{B1B64E26-DFB6-4065-9AE9-22963D5D8669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G5:G16</xm:sqref>
        </x14:conditionalFormatting>
        <x14:conditionalFormatting xmlns:xm="http://schemas.microsoft.com/office/excel/2006/main">
          <x14:cfRule type="expression" priority="1205" id="{D839E88C-02C5-4393-8E7B-6D6C21E49AF1}">
            <xm:f>IF(Summary!#REF!=100,G17&lt;95.5)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06" id="{B1B64E26-DFB6-4065-9AE9-22963D5D8669}">
            <xm:f>IF(Summary!#REF!=90,OR(G17&gt;95.4,G17&lt;84.49))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G17:G60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CFFFF"/>
    <pageSetUpPr fitToPage="1"/>
  </sheetPr>
  <dimension ref="A1:L174"/>
  <sheetViews>
    <sheetView topLeftCell="A9" zoomScaleNormal="100" workbookViewId="0">
      <selection activeCell="B17" sqref="B17:E60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2" max="12" width="7.109375" customWidth="1"/>
  </cols>
  <sheetData>
    <row r="1" spans="1:12" ht="15" thickBot="1" x14ac:dyDescent="0.35">
      <c r="J1" s="54" t="s">
        <v>36</v>
      </c>
      <c r="K1" s="54" t="s">
        <v>37</v>
      </c>
      <c r="L1" s="54" t="s">
        <v>38</v>
      </c>
    </row>
    <row r="2" spans="1:12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39</v>
      </c>
      <c r="L2" s="55">
        <v>78.95</v>
      </c>
    </row>
    <row r="3" spans="1:12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>$L$2</f>
        <v>78.95</v>
      </c>
      <c r="J3" s="55">
        <v>2</v>
      </c>
      <c r="K3" s="55" t="s">
        <v>40</v>
      </c>
      <c r="L3" s="55">
        <v>79.13</v>
      </c>
    </row>
    <row r="4" spans="1:12" x14ac:dyDescent="0.3">
      <c r="A4" s="240"/>
      <c r="B4" s="180"/>
      <c r="C4" s="153"/>
      <c r="D4" s="30">
        <f t="shared" ref="D4:D60" si="0">D3+1</f>
        <v>2</v>
      </c>
      <c r="E4" s="21">
        <f>$L$3</f>
        <v>79.13</v>
      </c>
      <c r="J4" s="55">
        <v>3</v>
      </c>
      <c r="K4" s="55" t="s">
        <v>41</v>
      </c>
      <c r="L4" s="55">
        <v>79.52</v>
      </c>
    </row>
    <row r="5" spans="1:12" ht="15" customHeight="1" x14ac:dyDescent="0.3">
      <c r="A5" s="240"/>
      <c r="B5" s="180"/>
      <c r="C5" s="152" t="s">
        <v>0</v>
      </c>
      <c r="D5" s="30">
        <f t="shared" si="0"/>
        <v>3</v>
      </c>
      <c r="E5" s="21">
        <f>$L$4</f>
        <v>79.52</v>
      </c>
      <c r="J5" s="55">
        <v>4</v>
      </c>
      <c r="K5" s="55" t="s">
        <v>42</v>
      </c>
      <c r="L5" s="55">
        <v>78.02</v>
      </c>
    </row>
    <row r="6" spans="1:12" x14ac:dyDescent="0.3">
      <c r="A6" s="240"/>
      <c r="B6" s="181"/>
      <c r="C6" s="129"/>
      <c r="D6" s="5">
        <f t="shared" si="0"/>
        <v>4</v>
      </c>
      <c r="E6" s="22">
        <f>$L$5</f>
        <v>78.02</v>
      </c>
      <c r="J6" s="55">
        <v>5</v>
      </c>
      <c r="K6" s="55" t="s">
        <v>43</v>
      </c>
      <c r="L6" s="55">
        <v>78.22</v>
      </c>
    </row>
    <row r="7" spans="1:12" ht="15" customHeight="1" x14ac:dyDescent="0.3">
      <c r="A7" s="240"/>
      <c r="B7" s="179" t="s">
        <v>11</v>
      </c>
      <c r="C7" s="128" t="str">
        <f>Summary!$B$8</f>
        <v>0.1% DMSO - PI</v>
      </c>
      <c r="D7" s="4">
        <f t="shared" si="0"/>
        <v>5</v>
      </c>
      <c r="E7" s="23">
        <f>$L$6</f>
        <v>78.22</v>
      </c>
      <c r="J7" s="55">
        <v>6</v>
      </c>
      <c r="K7" s="55" t="s">
        <v>44</v>
      </c>
      <c r="L7" s="55">
        <v>79.25</v>
      </c>
    </row>
    <row r="8" spans="1:12" x14ac:dyDescent="0.3">
      <c r="A8" s="240"/>
      <c r="B8" s="180"/>
      <c r="C8" s="178"/>
      <c r="D8" s="6">
        <f t="shared" si="0"/>
        <v>6</v>
      </c>
      <c r="E8" s="25">
        <f t="shared" ref="E8:E39" si="1">$L7</f>
        <v>79.25</v>
      </c>
      <c r="J8" s="55">
        <v>7</v>
      </c>
      <c r="K8" s="55" t="s">
        <v>45</v>
      </c>
      <c r="L8" s="55">
        <v>79.959999999999994</v>
      </c>
    </row>
    <row r="9" spans="1:12" ht="15" customHeight="1" x14ac:dyDescent="0.3">
      <c r="A9" s="240"/>
      <c r="B9" s="180"/>
      <c r="C9" s="191" t="str">
        <f>Summary!$B$10</f>
        <v>0.1% Acetone - PI</v>
      </c>
      <c r="D9" s="4">
        <f t="shared" si="0"/>
        <v>7</v>
      </c>
      <c r="E9" s="23">
        <f t="shared" si="1"/>
        <v>79.959999999999994</v>
      </c>
      <c r="J9" s="55">
        <v>8</v>
      </c>
      <c r="K9" s="55" t="s">
        <v>46</v>
      </c>
      <c r="L9" s="55">
        <v>75.209999999999994</v>
      </c>
    </row>
    <row r="10" spans="1:12" x14ac:dyDescent="0.3">
      <c r="A10" s="240"/>
      <c r="B10" s="180"/>
      <c r="C10" s="250"/>
      <c r="D10" s="6">
        <f t="shared" si="0"/>
        <v>8</v>
      </c>
      <c r="E10" s="25">
        <f t="shared" si="1"/>
        <v>75.209999999999994</v>
      </c>
      <c r="J10" s="55">
        <v>9</v>
      </c>
      <c r="K10" s="55" t="s">
        <v>47</v>
      </c>
      <c r="L10" s="55">
        <v>73.5</v>
      </c>
    </row>
    <row r="11" spans="1:12" x14ac:dyDescent="0.3">
      <c r="A11" s="240"/>
      <c r="B11" s="248" t="str">
        <f>Summary!$A$12</f>
        <v>Reactive Black 5</v>
      </c>
      <c r="C11" s="208">
        <f>Summary!$B$12</f>
        <v>250</v>
      </c>
      <c r="D11" s="4">
        <f t="shared" si="0"/>
        <v>9</v>
      </c>
      <c r="E11" s="23">
        <f t="shared" si="1"/>
        <v>73.5</v>
      </c>
      <c r="J11" s="55">
        <v>10</v>
      </c>
      <c r="K11" s="55" t="s">
        <v>48</v>
      </c>
      <c r="L11" s="55">
        <v>69.680000000000007</v>
      </c>
    </row>
    <row r="12" spans="1:12" x14ac:dyDescent="0.3">
      <c r="A12" s="240"/>
      <c r="B12" s="249"/>
      <c r="C12" s="209"/>
      <c r="D12" s="5">
        <f t="shared" si="0"/>
        <v>10</v>
      </c>
      <c r="E12" s="22">
        <f t="shared" si="1"/>
        <v>69.680000000000007</v>
      </c>
      <c r="J12" s="55">
        <v>11</v>
      </c>
      <c r="K12" s="55" t="s">
        <v>49</v>
      </c>
      <c r="L12" s="55">
        <v>42.35</v>
      </c>
    </row>
    <row r="13" spans="1:12" ht="15" customHeight="1" x14ac:dyDescent="0.3">
      <c r="A13" s="240"/>
      <c r="B13" s="248" t="str">
        <f>Summary!$A$14</f>
        <v>PPD</v>
      </c>
      <c r="C13" s="208">
        <f>Summary!$B$14</f>
        <v>75</v>
      </c>
      <c r="D13" s="4">
        <f t="shared" si="0"/>
        <v>11</v>
      </c>
      <c r="E13" s="23">
        <f t="shared" si="1"/>
        <v>42.35</v>
      </c>
      <c r="J13" s="55">
        <v>12</v>
      </c>
      <c r="K13" s="55" t="s">
        <v>50</v>
      </c>
      <c r="L13" s="55">
        <v>40.700000000000003</v>
      </c>
    </row>
    <row r="14" spans="1:12" ht="15" thickBot="1" x14ac:dyDescent="0.35">
      <c r="A14" s="241"/>
      <c r="B14" s="251"/>
      <c r="C14" s="232"/>
      <c r="D14" s="29">
        <f t="shared" si="0"/>
        <v>12</v>
      </c>
      <c r="E14" s="26">
        <f t="shared" si="1"/>
        <v>40.700000000000003</v>
      </c>
      <c r="J14" s="55">
        <v>13</v>
      </c>
      <c r="K14" s="55" t="s">
        <v>51</v>
      </c>
      <c r="L14" s="55">
        <v>77.739999999999995</v>
      </c>
    </row>
    <row r="15" spans="1:12" ht="15" customHeight="1" x14ac:dyDescent="0.3">
      <c r="A15" s="193" t="s">
        <v>35</v>
      </c>
      <c r="B15" s="254" t="str">
        <f>Summary!$A$16</f>
        <v>BRTGA-021</v>
      </c>
      <c r="C15" s="247">
        <f>Summary!$B$16</f>
        <v>500</v>
      </c>
      <c r="D15" s="19">
        <f t="shared" si="0"/>
        <v>13</v>
      </c>
      <c r="E15" s="24">
        <f t="shared" si="1"/>
        <v>77.739999999999995</v>
      </c>
      <c r="J15" s="55">
        <v>14</v>
      </c>
      <c r="K15" s="55" t="s">
        <v>52</v>
      </c>
      <c r="L15" s="55">
        <v>77.319999999999993</v>
      </c>
    </row>
    <row r="16" spans="1:12" x14ac:dyDescent="0.3">
      <c r="A16" s="194"/>
      <c r="B16" s="246"/>
      <c r="C16" s="209"/>
      <c r="D16" s="5">
        <f t="shared" si="0"/>
        <v>14</v>
      </c>
      <c r="E16" s="22">
        <f t="shared" si="1"/>
        <v>77.319999999999993</v>
      </c>
      <c r="J16" s="55">
        <v>15</v>
      </c>
      <c r="K16" s="55" t="s">
        <v>53</v>
      </c>
      <c r="L16" s="55">
        <v>66.94</v>
      </c>
    </row>
    <row r="17" spans="1:12" ht="15" customHeight="1" x14ac:dyDescent="0.3">
      <c r="A17" s="194"/>
      <c r="B17" s="244"/>
      <c r="C17" s="208"/>
      <c r="D17" s="4"/>
      <c r="E17" s="23"/>
      <c r="J17" s="55">
        <v>16</v>
      </c>
      <c r="K17" s="55" t="s">
        <v>54</v>
      </c>
      <c r="L17" s="55">
        <v>64.36</v>
      </c>
    </row>
    <row r="18" spans="1:12" x14ac:dyDescent="0.3">
      <c r="A18" s="194"/>
      <c r="B18" s="246"/>
      <c r="C18" s="209"/>
      <c r="D18" s="5"/>
      <c r="E18" s="22"/>
      <c r="J18" s="55">
        <v>17</v>
      </c>
      <c r="K18" s="55" t="s">
        <v>55</v>
      </c>
      <c r="L18" s="55">
        <v>75.97</v>
      </c>
    </row>
    <row r="19" spans="1:12" ht="15" customHeight="1" x14ac:dyDescent="0.3">
      <c r="A19" s="194"/>
      <c r="B19" s="197"/>
      <c r="C19" s="208"/>
      <c r="D19" s="4"/>
      <c r="E19" s="23"/>
      <c r="J19" s="55">
        <v>18</v>
      </c>
      <c r="K19" s="55" t="s">
        <v>56</v>
      </c>
      <c r="L19" s="55">
        <v>72.08</v>
      </c>
    </row>
    <row r="20" spans="1:12" x14ac:dyDescent="0.3">
      <c r="A20" s="194"/>
      <c r="B20" s="198"/>
      <c r="C20" s="209"/>
      <c r="D20" s="5"/>
      <c r="E20" s="22"/>
      <c r="J20" s="55">
        <v>19</v>
      </c>
      <c r="K20" s="55" t="s">
        <v>57</v>
      </c>
      <c r="L20" s="55">
        <v>80.41</v>
      </c>
    </row>
    <row r="21" spans="1:12" ht="15" customHeight="1" x14ac:dyDescent="0.3">
      <c r="A21" s="194"/>
      <c r="B21" s="244"/>
      <c r="C21" s="208"/>
      <c r="D21" s="4"/>
      <c r="E21" s="23"/>
      <c r="J21" s="55">
        <v>20</v>
      </c>
      <c r="K21" s="55" t="s">
        <v>58</v>
      </c>
      <c r="L21" s="55">
        <v>79.73</v>
      </c>
    </row>
    <row r="22" spans="1:12" x14ac:dyDescent="0.3">
      <c r="A22" s="194"/>
      <c r="B22" s="246"/>
      <c r="C22" s="209"/>
      <c r="D22" s="5"/>
      <c r="E22" s="22"/>
      <c r="J22" s="55">
        <v>21</v>
      </c>
      <c r="K22" s="55" t="s">
        <v>59</v>
      </c>
      <c r="L22" s="55">
        <v>72.489999999999995</v>
      </c>
    </row>
    <row r="23" spans="1:12" ht="15" customHeight="1" x14ac:dyDescent="0.3">
      <c r="A23" s="194"/>
      <c r="B23" s="244"/>
      <c r="C23" s="208"/>
      <c r="D23" s="4"/>
      <c r="E23" s="23"/>
      <c r="J23" s="55">
        <v>22</v>
      </c>
      <c r="K23" s="55" t="s">
        <v>60</v>
      </c>
      <c r="L23" s="55">
        <v>70.84</v>
      </c>
    </row>
    <row r="24" spans="1:12" x14ac:dyDescent="0.3">
      <c r="A24" s="194"/>
      <c r="B24" s="246"/>
      <c r="C24" s="209"/>
      <c r="D24" s="5"/>
      <c r="E24" s="22"/>
      <c r="J24" s="55">
        <v>23</v>
      </c>
      <c r="K24" s="55" t="s">
        <v>61</v>
      </c>
      <c r="L24" s="55">
        <v>44.33</v>
      </c>
    </row>
    <row r="25" spans="1:12" x14ac:dyDescent="0.3">
      <c r="A25" s="194"/>
      <c r="B25" s="244"/>
      <c r="C25" s="208"/>
      <c r="D25" s="4"/>
      <c r="E25" s="23"/>
      <c r="J25" s="55">
        <v>24</v>
      </c>
      <c r="K25" s="55" t="s">
        <v>62</v>
      </c>
      <c r="L25" s="55">
        <v>42.12</v>
      </c>
    </row>
    <row r="26" spans="1:12" x14ac:dyDescent="0.3">
      <c r="A26" s="194"/>
      <c r="B26" s="246"/>
      <c r="C26" s="209"/>
      <c r="D26" s="5"/>
      <c r="E26" s="22"/>
      <c r="J26" s="55">
        <v>25</v>
      </c>
      <c r="K26" s="55" t="s">
        <v>63</v>
      </c>
      <c r="L26" s="55">
        <v>36.81</v>
      </c>
    </row>
    <row r="27" spans="1:12" x14ac:dyDescent="0.3">
      <c r="A27" s="194"/>
      <c r="B27" s="244"/>
      <c r="C27" s="208"/>
      <c r="D27" s="4"/>
      <c r="E27" s="23"/>
      <c r="J27" s="55">
        <v>26</v>
      </c>
      <c r="K27" s="55" t="s">
        <v>64</v>
      </c>
      <c r="L27" s="55">
        <v>37</v>
      </c>
    </row>
    <row r="28" spans="1:12" x14ac:dyDescent="0.3">
      <c r="A28" s="194"/>
      <c r="B28" s="246"/>
      <c r="C28" s="209"/>
      <c r="D28" s="5"/>
      <c r="E28" s="22"/>
      <c r="J28" s="55">
        <v>27</v>
      </c>
      <c r="K28" s="55" t="s">
        <v>65</v>
      </c>
      <c r="L28" s="55">
        <v>75.84</v>
      </c>
    </row>
    <row r="29" spans="1:12" ht="15" customHeight="1" x14ac:dyDescent="0.3">
      <c r="A29" s="194"/>
      <c r="B29" s="197"/>
      <c r="C29" s="208"/>
      <c r="D29" s="4"/>
      <c r="E29" s="23"/>
      <c r="J29" s="55">
        <v>28</v>
      </c>
      <c r="K29" s="55" t="s">
        <v>66</v>
      </c>
      <c r="L29" s="55">
        <v>78.17</v>
      </c>
    </row>
    <row r="30" spans="1:12" x14ac:dyDescent="0.3">
      <c r="A30" s="194"/>
      <c r="B30" s="198"/>
      <c r="C30" s="209"/>
      <c r="D30" s="5"/>
      <c r="E30" s="22"/>
      <c r="J30" s="55">
        <v>29</v>
      </c>
      <c r="K30" s="55" t="s">
        <v>67</v>
      </c>
      <c r="L30" s="55">
        <v>19.47</v>
      </c>
    </row>
    <row r="31" spans="1:12" x14ac:dyDescent="0.3">
      <c r="A31" s="194"/>
      <c r="B31" s="197"/>
      <c r="C31" s="208"/>
      <c r="D31" s="4"/>
      <c r="E31" s="23"/>
      <c r="J31" s="55">
        <v>30</v>
      </c>
      <c r="K31" s="55" t="s">
        <v>68</v>
      </c>
      <c r="L31" s="55">
        <v>18.579999999999998</v>
      </c>
    </row>
    <row r="32" spans="1:12" x14ac:dyDescent="0.3">
      <c r="A32" s="194"/>
      <c r="B32" s="198"/>
      <c r="C32" s="209"/>
      <c r="D32" s="5"/>
      <c r="E32" s="22"/>
      <c r="J32" s="55">
        <v>31</v>
      </c>
      <c r="K32" s="55" t="s">
        <v>69</v>
      </c>
      <c r="L32" s="55">
        <v>64.44</v>
      </c>
    </row>
    <row r="33" spans="1:12" x14ac:dyDescent="0.3">
      <c r="A33" s="194"/>
      <c r="B33" s="197"/>
      <c r="C33" s="208"/>
      <c r="D33" s="4"/>
      <c r="E33" s="23"/>
      <c r="J33" s="55">
        <v>32</v>
      </c>
      <c r="K33" s="55" t="s">
        <v>70</v>
      </c>
      <c r="L33" s="55">
        <v>65.959999999999994</v>
      </c>
    </row>
    <row r="34" spans="1:12" x14ac:dyDescent="0.3">
      <c r="A34" s="194"/>
      <c r="B34" s="198"/>
      <c r="C34" s="209"/>
      <c r="D34" s="5"/>
      <c r="E34" s="22"/>
      <c r="J34" s="55">
        <v>33</v>
      </c>
      <c r="K34" s="55" t="s">
        <v>71</v>
      </c>
      <c r="L34" s="55">
        <v>74.89</v>
      </c>
    </row>
    <row r="35" spans="1:12" x14ac:dyDescent="0.3">
      <c r="A35" s="194"/>
      <c r="B35" s="197"/>
      <c r="C35" s="208"/>
      <c r="D35" s="4"/>
      <c r="E35" s="23"/>
      <c r="J35" s="55">
        <v>34</v>
      </c>
      <c r="K35" s="55" t="s">
        <v>72</v>
      </c>
      <c r="L35" s="55">
        <v>74.92</v>
      </c>
    </row>
    <row r="36" spans="1:12" x14ac:dyDescent="0.3">
      <c r="A36" s="194"/>
      <c r="B36" s="198"/>
      <c r="C36" s="209"/>
      <c r="D36" s="5"/>
      <c r="E36" s="22"/>
      <c r="J36" s="55">
        <v>35</v>
      </c>
      <c r="K36" s="55" t="s">
        <v>73</v>
      </c>
      <c r="L36" s="55">
        <v>73.069999999999993</v>
      </c>
    </row>
    <row r="37" spans="1:12" x14ac:dyDescent="0.3">
      <c r="A37" s="194"/>
      <c r="B37" s="197"/>
      <c r="C37" s="208"/>
      <c r="D37" s="4"/>
      <c r="E37" s="23"/>
      <c r="J37" s="55">
        <v>36</v>
      </c>
      <c r="K37" s="55" t="s">
        <v>74</v>
      </c>
      <c r="L37" s="55">
        <v>72.75</v>
      </c>
    </row>
    <row r="38" spans="1:12" x14ac:dyDescent="0.3">
      <c r="A38" s="194"/>
      <c r="B38" s="198"/>
      <c r="C38" s="209"/>
      <c r="D38" s="5"/>
      <c r="E38" s="22"/>
      <c r="J38" s="55">
        <v>37</v>
      </c>
      <c r="K38" s="55" t="s">
        <v>75</v>
      </c>
      <c r="L38" s="55">
        <v>80.290000000000006</v>
      </c>
    </row>
    <row r="39" spans="1:12" x14ac:dyDescent="0.3">
      <c r="A39" s="194"/>
      <c r="B39" s="244"/>
      <c r="C39" s="208"/>
      <c r="D39" s="4"/>
      <c r="E39" s="23"/>
      <c r="J39" s="55">
        <v>38</v>
      </c>
      <c r="K39" s="55" t="s">
        <v>76</v>
      </c>
      <c r="L39" s="55">
        <v>80.319999999999993</v>
      </c>
    </row>
    <row r="40" spans="1:12" x14ac:dyDescent="0.3">
      <c r="A40" s="194"/>
      <c r="B40" s="246"/>
      <c r="C40" s="209"/>
      <c r="D40" s="5"/>
      <c r="E40" s="22"/>
      <c r="J40" s="55">
        <v>39</v>
      </c>
      <c r="K40" s="55" t="s">
        <v>77</v>
      </c>
      <c r="L40" s="55">
        <v>82.13</v>
      </c>
    </row>
    <row r="41" spans="1:12" x14ac:dyDescent="0.3">
      <c r="A41" s="194"/>
      <c r="B41" s="244"/>
      <c r="C41" s="208"/>
      <c r="D41" s="4"/>
      <c r="E41" s="23"/>
      <c r="J41" s="55">
        <v>40</v>
      </c>
      <c r="K41" s="55" t="s">
        <v>78</v>
      </c>
      <c r="L41" s="55">
        <v>80.75</v>
      </c>
    </row>
    <row r="42" spans="1:12" x14ac:dyDescent="0.3">
      <c r="A42" s="194"/>
      <c r="B42" s="246"/>
      <c r="C42" s="209"/>
      <c r="D42" s="5"/>
      <c r="E42" s="22"/>
      <c r="J42" s="55">
        <v>41</v>
      </c>
      <c r="K42" s="55" t="s">
        <v>79</v>
      </c>
      <c r="L42" s="55">
        <v>62.64</v>
      </c>
    </row>
    <row r="43" spans="1:12" x14ac:dyDescent="0.3">
      <c r="A43" s="194"/>
      <c r="B43" s="197"/>
      <c r="C43" s="208"/>
      <c r="D43" s="4"/>
      <c r="E43" s="23"/>
      <c r="J43" s="55">
        <v>42</v>
      </c>
      <c r="K43" s="55" t="s">
        <v>80</v>
      </c>
      <c r="L43" s="55">
        <v>61.4</v>
      </c>
    </row>
    <row r="44" spans="1:12" x14ac:dyDescent="0.3">
      <c r="A44" s="194"/>
      <c r="B44" s="198"/>
      <c r="C44" s="209"/>
      <c r="D44" s="5"/>
      <c r="E44" s="22"/>
      <c r="J44" s="55">
        <v>43</v>
      </c>
      <c r="K44" s="55" t="s">
        <v>81</v>
      </c>
      <c r="L44" s="55">
        <v>79.010000000000005</v>
      </c>
    </row>
    <row r="45" spans="1:12" x14ac:dyDescent="0.3">
      <c r="A45" s="194"/>
      <c r="B45" s="197"/>
      <c r="C45" s="208"/>
      <c r="D45" s="4"/>
      <c r="E45" s="23"/>
      <c r="J45" s="55">
        <v>44</v>
      </c>
      <c r="K45" s="55" t="s">
        <v>82</v>
      </c>
      <c r="L45" s="55">
        <v>80.540000000000006</v>
      </c>
    </row>
    <row r="46" spans="1:12" x14ac:dyDescent="0.3">
      <c r="A46" s="194"/>
      <c r="B46" s="198"/>
      <c r="C46" s="209"/>
      <c r="D46" s="5"/>
      <c r="E46" s="22"/>
      <c r="J46" s="55">
        <v>45</v>
      </c>
      <c r="K46" s="55" t="s">
        <v>83</v>
      </c>
      <c r="L46" s="55">
        <v>79.44</v>
      </c>
    </row>
    <row r="47" spans="1:12" x14ac:dyDescent="0.3">
      <c r="A47" s="194"/>
      <c r="B47" s="197"/>
      <c r="C47" s="208"/>
      <c r="D47" s="4"/>
      <c r="E47" s="23"/>
      <c r="J47" s="55">
        <v>46</v>
      </c>
      <c r="K47" s="55" t="s">
        <v>84</v>
      </c>
      <c r="L47" s="55">
        <v>79.209999999999994</v>
      </c>
    </row>
    <row r="48" spans="1:12" x14ac:dyDescent="0.3">
      <c r="A48" s="194"/>
      <c r="B48" s="198"/>
      <c r="C48" s="209"/>
      <c r="D48" s="5"/>
      <c r="E48" s="22"/>
      <c r="J48" s="55">
        <v>47</v>
      </c>
      <c r="K48" s="55" t="s">
        <v>85</v>
      </c>
      <c r="L48" s="55">
        <v>81.33</v>
      </c>
    </row>
    <row r="49" spans="1:12" x14ac:dyDescent="0.3">
      <c r="A49" s="194"/>
      <c r="B49" s="197"/>
      <c r="C49" s="208"/>
      <c r="D49" s="4"/>
      <c r="E49" s="23"/>
      <c r="J49" s="55">
        <v>48</v>
      </c>
      <c r="K49" s="55" t="s">
        <v>86</v>
      </c>
      <c r="L49" s="55">
        <v>82.96</v>
      </c>
    </row>
    <row r="50" spans="1:12" x14ac:dyDescent="0.3">
      <c r="A50" s="194"/>
      <c r="B50" s="198"/>
      <c r="C50" s="209"/>
      <c r="D50" s="5"/>
      <c r="E50" s="22"/>
      <c r="J50" s="55">
        <v>49</v>
      </c>
      <c r="K50" s="55" t="s">
        <v>87</v>
      </c>
      <c r="L50" s="55">
        <v>80.41</v>
      </c>
    </row>
    <row r="51" spans="1:12" x14ac:dyDescent="0.3">
      <c r="A51" s="194"/>
      <c r="B51" s="197"/>
      <c r="C51" s="208"/>
      <c r="D51" s="4"/>
      <c r="E51" s="23"/>
      <c r="J51" s="55">
        <v>50</v>
      </c>
      <c r="K51" s="55" t="s">
        <v>88</v>
      </c>
      <c r="L51" s="55">
        <v>81.94</v>
      </c>
    </row>
    <row r="52" spans="1:12" x14ac:dyDescent="0.3">
      <c r="A52" s="194"/>
      <c r="B52" s="198"/>
      <c r="C52" s="209"/>
      <c r="D52" s="5"/>
      <c r="E52" s="22"/>
      <c r="J52" s="55">
        <v>51</v>
      </c>
      <c r="K52" s="55" t="s">
        <v>89</v>
      </c>
      <c r="L52" s="55">
        <v>76.72</v>
      </c>
    </row>
    <row r="53" spans="1:12" x14ac:dyDescent="0.3">
      <c r="A53" s="194"/>
      <c r="B53" s="197"/>
      <c r="C53" s="237"/>
      <c r="D53" s="4"/>
      <c r="E53" s="23"/>
      <c r="J53" s="55">
        <v>52</v>
      </c>
      <c r="K53" s="55" t="s">
        <v>90</v>
      </c>
      <c r="L53" s="55">
        <v>78.03</v>
      </c>
    </row>
    <row r="54" spans="1:12" x14ac:dyDescent="0.3">
      <c r="A54" s="194"/>
      <c r="B54" s="198"/>
      <c r="C54" s="238"/>
      <c r="D54" s="5"/>
      <c r="E54" s="22"/>
      <c r="J54" s="55">
        <v>53</v>
      </c>
      <c r="K54" s="55" t="s">
        <v>91</v>
      </c>
      <c r="L54" s="55">
        <v>78.91</v>
      </c>
    </row>
    <row r="55" spans="1:12" x14ac:dyDescent="0.3">
      <c r="A55" s="194"/>
      <c r="B55" s="244"/>
      <c r="C55" s="208"/>
      <c r="D55" s="4"/>
      <c r="E55" s="23"/>
      <c r="J55" s="55">
        <v>54</v>
      </c>
      <c r="K55" s="55" t="s">
        <v>92</v>
      </c>
      <c r="L55" s="55">
        <v>79.53</v>
      </c>
    </row>
    <row r="56" spans="1:12" x14ac:dyDescent="0.3">
      <c r="A56" s="194"/>
      <c r="B56" s="246"/>
      <c r="C56" s="209"/>
      <c r="D56" s="5"/>
      <c r="E56" s="22"/>
      <c r="J56" s="55">
        <v>55</v>
      </c>
      <c r="K56" s="55" t="s">
        <v>93</v>
      </c>
      <c r="L56" s="55">
        <v>81.39</v>
      </c>
    </row>
    <row r="57" spans="1:12" x14ac:dyDescent="0.3">
      <c r="A57" s="194"/>
      <c r="B57" s="244"/>
      <c r="C57" s="208"/>
      <c r="D57" s="4"/>
      <c r="E57" s="23"/>
      <c r="J57" s="55">
        <v>56</v>
      </c>
      <c r="K57" s="55" t="s">
        <v>94</v>
      </c>
      <c r="L57" s="55">
        <v>81.86</v>
      </c>
    </row>
    <row r="58" spans="1:12" x14ac:dyDescent="0.3">
      <c r="A58" s="194"/>
      <c r="B58" s="246"/>
      <c r="C58" s="209"/>
      <c r="D58" s="5"/>
      <c r="E58" s="22"/>
      <c r="J58" s="55">
        <v>57</v>
      </c>
      <c r="K58" s="55" t="s">
        <v>95</v>
      </c>
      <c r="L58" s="55">
        <v>76.2</v>
      </c>
    </row>
    <row r="59" spans="1:12" x14ac:dyDescent="0.3">
      <c r="A59" s="194"/>
      <c r="B59" s="244"/>
      <c r="C59" s="208"/>
      <c r="D59" s="4"/>
      <c r="E59" s="23"/>
      <c r="J59" s="55">
        <v>58</v>
      </c>
      <c r="K59" s="55" t="s">
        <v>96</v>
      </c>
      <c r="L59" s="55">
        <v>73.97</v>
      </c>
    </row>
    <row r="60" spans="1:12" ht="15" thickBot="1" x14ac:dyDescent="0.35">
      <c r="A60" s="195"/>
      <c r="B60" s="245"/>
      <c r="C60" s="232"/>
      <c r="D60" s="29"/>
      <c r="E60" s="26"/>
      <c r="J60" s="55"/>
      <c r="K60" s="55"/>
      <c r="L60" s="55"/>
    </row>
    <row r="61" spans="1:12" x14ac:dyDescent="0.3">
      <c r="J61" s="55"/>
      <c r="K61" s="55"/>
      <c r="L61" s="55"/>
    </row>
    <row r="62" spans="1:12" x14ac:dyDescent="0.3">
      <c r="J62" s="55"/>
      <c r="K62" s="55"/>
      <c r="L62" s="55"/>
    </row>
    <row r="63" spans="1:12" x14ac:dyDescent="0.3">
      <c r="J63" s="55"/>
      <c r="K63" s="55"/>
      <c r="L63" s="55"/>
    </row>
    <row r="64" spans="1:12" x14ac:dyDescent="0.3">
      <c r="J64" s="55"/>
      <c r="K64" s="55"/>
      <c r="L64" s="55"/>
    </row>
    <row r="65" spans="10:12" x14ac:dyDescent="0.3">
      <c r="J65" s="55"/>
      <c r="K65" s="55"/>
      <c r="L65" s="55"/>
    </row>
    <row r="66" spans="10:12" x14ac:dyDescent="0.3">
      <c r="J66" s="55"/>
      <c r="K66" s="55"/>
      <c r="L66" s="55"/>
    </row>
    <row r="67" spans="10:12" x14ac:dyDescent="0.3">
      <c r="J67" s="55"/>
      <c r="K67" s="55"/>
      <c r="L67" s="55"/>
    </row>
    <row r="68" spans="10:12" x14ac:dyDescent="0.3">
      <c r="J68" s="55"/>
      <c r="K68" s="55"/>
      <c r="L68" s="55"/>
    </row>
    <row r="69" spans="10:12" x14ac:dyDescent="0.3">
      <c r="J69" s="55"/>
      <c r="K69" s="55"/>
      <c r="L69" s="55"/>
    </row>
    <row r="70" spans="10:12" x14ac:dyDescent="0.3">
      <c r="J70" s="55"/>
      <c r="K70" s="55"/>
      <c r="L70" s="55"/>
    </row>
    <row r="71" spans="10:12" x14ac:dyDescent="0.3">
      <c r="J71" s="55"/>
      <c r="K71" s="55"/>
      <c r="L71" s="55"/>
    </row>
    <row r="72" spans="10:12" x14ac:dyDescent="0.3">
      <c r="J72" s="55"/>
      <c r="K72" s="55"/>
      <c r="L72" s="55"/>
    </row>
    <row r="73" spans="10:12" x14ac:dyDescent="0.3">
      <c r="J73" s="55"/>
      <c r="K73" s="55"/>
      <c r="L73" s="55"/>
    </row>
    <row r="74" spans="10:12" x14ac:dyDescent="0.3">
      <c r="J74" s="55"/>
      <c r="K74" s="55"/>
      <c r="L74" s="55"/>
    </row>
    <row r="75" spans="10:12" x14ac:dyDescent="0.3">
      <c r="J75" s="55"/>
      <c r="K75" s="55"/>
      <c r="L75" s="55"/>
    </row>
    <row r="76" spans="10:12" x14ac:dyDescent="0.3">
      <c r="J76" s="55"/>
      <c r="K76" s="55"/>
      <c r="L76" s="55"/>
    </row>
    <row r="77" spans="10:12" x14ac:dyDescent="0.3">
      <c r="J77" s="55"/>
      <c r="K77" s="55"/>
      <c r="L77" s="55"/>
    </row>
    <row r="78" spans="10:12" x14ac:dyDescent="0.3">
      <c r="J78" s="55"/>
      <c r="K78" s="55"/>
      <c r="L78" s="55"/>
    </row>
    <row r="79" spans="10:12" x14ac:dyDescent="0.3">
      <c r="J79" s="55"/>
      <c r="K79" s="55"/>
      <c r="L79" s="55"/>
    </row>
    <row r="80" spans="10:12" x14ac:dyDescent="0.3">
      <c r="J80" s="55"/>
      <c r="K80" s="55"/>
      <c r="L80" s="55"/>
    </row>
    <row r="81" spans="10:12" x14ac:dyDescent="0.3">
      <c r="J81" s="55"/>
      <c r="K81" s="55"/>
      <c r="L81" s="55"/>
    </row>
    <row r="82" spans="10:12" x14ac:dyDescent="0.3">
      <c r="J82" s="55"/>
      <c r="K82" s="55"/>
      <c r="L82" s="55"/>
    </row>
    <row r="83" spans="10:12" x14ac:dyDescent="0.3">
      <c r="J83" s="55"/>
      <c r="K83" s="55"/>
      <c r="L83" s="55"/>
    </row>
    <row r="84" spans="10:12" x14ac:dyDescent="0.3">
      <c r="J84" s="55"/>
      <c r="K84" s="55"/>
      <c r="L84" s="55"/>
    </row>
    <row r="85" spans="10:12" x14ac:dyDescent="0.3">
      <c r="J85" s="55"/>
      <c r="K85" s="55"/>
      <c r="L85" s="55"/>
    </row>
    <row r="86" spans="10:12" x14ac:dyDescent="0.3">
      <c r="J86" s="55"/>
      <c r="K86" s="55"/>
      <c r="L86" s="55"/>
    </row>
    <row r="87" spans="10:12" x14ac:dyDescent="0.3">
      <c r="J87" s="55"/>
      <c r="K87" s="55"/>
      <c r="L87" s="55"/>
    </row>
    <row r="88" spans="10:12" x14ac:dyDescent="0.3">
      <c r="J88" s="55"/>
      <c r="K88" s="55"/>
      <c r="L88" s="55"/>
    </row>
    <row r="89" spans="10:12" x14ac:dyDescent="0.3">
      <c r="J89" s="55"/>
      <c r="K89" s="55"/>
      <c r="L89" s="55"/>
    </row>
    <row r="90" spans="10:12" x14ac:dyDescent="0.3">
      <c r="J90" s="55"/>
      <c r="K90" s="55"/>
      <c r="L90" s="55"/>
    </row>
    <row r="91" spans="10:12" x14ac:dyDescent="0.3">
      <c r="J91" s="55"/>
      <c r="K91" s="55"/>
      <c r="L91" s="55"/>
    </row>
    <row r="92" spans="10:12" x14ac:dyDescent="0.3">
      <c r="J92" s="55"/>
      <c r="K92" s="55"/>
      <c r="L92" s="55"/>
    </row>
    <row r="93" spans="10:12" x14ac:dyDescent="0.3">
      <c r="J93" s="55"/>
      <c r="K93" s="55"/>
      <c r="L93" s="55"/>
    </row>
    <row r="94" spans="10:12" x14ac:dyDescent="0.3">
      <c r="J94" s="55"/>
      <c r="K94" s="55"/>
      <c r="L94" s="55"/>
    </row>
    <row r="95" spans="10:12" x14ac:dyDescent="0.3">
      <c r="J95" s="55"/>
      <c r="K95" s="55"/>
      <c r="L95" s="55"/>
    </row>
    <row r="96" spans="10:12" x14ac:dyDescent="0.3">
      <c r="J96" s="55"/>
      <c r="K96" s="55"/>
      <c r="L96" s="55"/>
    </row>
    <row r="97" spans="10:12" x14ac:dyDescent="0.3">
      <c r="J97" s="55"/>
      <c r="K97" s="55"/>
      <c r="L97" s="55"/>
    </row>
    <row r="98" spans="10:12" x14ac:dyDescent="0.3">
      <c r="J98" s="55"/>
      <c r="K98" s="55"/>
      <c r="L98" s="55"/>
    </row>
    <row r="99" spans="10:12" x14ac:dyDescent="0.3">
      <c r="J99" s="55"/>
      <c r="K99" s="55"/>
      <c r="L99" s="55"/>
    </row>
    <row r="100" spans="10:12" x14ac:dyDescent="0.3">
      <c r="J100" s="55"/>
      <c r="K100" s="55"/>
      <c r="L100" s="55"/>
    </row>
    <row r="101" spans="10:12" x14ac:dyDescent="0.3">
      <c r="J101" s="55"/>
      <c r="K101" s="55"/>
      <c r="L101" s="55"/>
    </row>
    <row r="102" spans="10:12" x14ac:dyDescent="0.3">
      <c r="J102" s="55"/>
      <c r="K102" s="55"/>
      <c r="L102" s="55"/>
    </row>
    <row r="103" spans="10:12" x14ac:dyDescent="0.3">
      <c r="J103" s="55"/>
      <c r="K103" s="55"/>
      <c r="L103" s="55"/>
    </row>
    <row r="104" spans="10:12" x14ac:dyDescent="0.3">
      <c r="J104" s="55"/>
      <c r="K104" s="55"/>
      <c r="L104" s="55"/>
    </row>
    <row r="105" spans="10:12" x14ac:dyDescent="0.3">
      <c r="J105" s="55"/>
      <c r="K105" s="55"/>
      <c r="L105" s="55"/>
    </row>
    <row r="106" spans="10:12" x14ac:dyDescent="0.3">
      <c r="J106" s="55"/>
      <c r="K106" s="55"/>
      <c r="L106" s="55"/>
    </row>
    <row r="107" spans="10:12" x14ac:dyDescent="0.3">
      <c r="J107" s="55"/>
      <c r="K107" s="55"/>
      <c r="L107" s="55"/>
    </row>
    <row r="108" spans="10:12" x14ac:dyDescent="0.3">
      <c r="J108" s="55"/>
      <c r="K108" s="55"/>
      <c r="L108" s="55"/>
    </row>
    <row r="109" spans="10:12" x14ac:dyDescent="0.3">
      <c r="J109" s="55"/>
      <c r="K109" s="55"/>
      <c r="L109" s="55"/>
    </row>
    <row r="110" spans="10:12" x14ac:dyDescent="0.3">
      <c r="J110" s="55"/>
      <c r="K110" s="55"/>
      <c r="L110" s="55"/>
    </row>
    <row r="111" spans="10:12" x14ac:dyDescent="0.3">
      <c r="J111" s="55"/>
      <c r="K111" s="55"/>
      <c r="L111" s="55"/>
    </row>
    <row r="112" spans="10:12" x14ac:dyDescent="0.3">
      <c r="J112" s="55"/>
      <c r="K112" s="55"/>
      <c r="L112" s="55"/>
    </row>
    <row r="113" spans="10:12" x14ac:dyDescent="0.3">
      <c r="J113" s="55"/>
      <c r="K113" s="55"/>
      <c r="L113" s="55"/>
    </row>
    <row r="114" spans="10:12" x14ac:dyDescent="0.3">
      <c r="J114" s="55"/>
      <c r="K114" s="55"/>
      <c r="L114" s="55"/>
    </row>
    <row r="115" spans="10:12" x14ac:dyDescent="0.3">
      <c r="J115" s="55"/>
      <c r="K115" s="55"/>
      <c r="L115" s="55"/>
    </row>
    <row r="116" spans="10:12" x14ac:dyDescent="0.3">
      <c r="J116" s="55"/>
      <c r="K116" s="55"/>
      <c r="L116" s="55"/>
    </row>
    <row r="117" spans="10:12" x14ac:dyDescent="0.3">
      <c r="J117" s="55"/>
      <c r="K117" s="55"/>
      <c r="L117" s="55"/>
    </row>
    <row r="118" spans="10:12" x14ac:dyDescent="0.3">
      <c r="J118" s="55"/>
      <c r="K118" s="55"/>
      <c r="L118" s="55"/>
    </row>
    <row r="119" spans="10:12" x14ac:dyDescent="0.3">
      <c r="J119" s="55"/>
      <c r="K119" s="55"/>
      <c r="L119" s="55"/>
    </row>
    <row r="120" spans="10:12" x14ac:dyDescent="0.3">
      <c r="J120" s="55"/>
      <c r="K120" s="55"/>
      <c r="L120" s="55"/>
    </row>
    <row r="121" spans="10:12" x14ac:dyDescent="0.3">
      <c r="J121" s="55"/>
      <c r="K121" s="55"/>
      <c r="L121" s="55"/>
    </row>
    <row r="122" spans="10:12" x14ac:dyDescent="0.3">
      <c r="J122" s="55"/>
      <c r="K122" s="55"/>
      <c r="L122" s="55"/>
    </row>
    <row r="123" spans="10:12" x14ac:dyDescent="0.3">
      <c r="J123" s="55"/>
      <c r="K123" s="55"/>
      <c r="L123" s="55"/>
    </row>
    <row r="124" spans="10:12" x14ac:dyDescent="0.3">
      <c r="J124" s="55"/>
      <c r="K124" s="55"/>
      <c r="L124" s="55"/>
    </row>
    <row r="125" spans="10:12" x14ac:dyDescent="0.3">
      <c r="J125" s="55"/>
      <c r="K125" s="55"/>
      <c r="L125" s="55"/>
    </row>
    <row r="126" spans="10:12" x14ac:dyDescent="0.3">
      <c r="J126" s="55"/>
      <c r="K126" s="55"/>
      <c r="L126" s="55"/>
    </row>
    <row r="127" spans="10:12" x14ac:dyDescent="0.3">
      <c r="J127" s="55"/>
      <c r="K127" s="55"/>
      <c r="L127" s="55"/>
    </row>
    <row r="128" spans="10:12" x14ac:dyDescent="0.3">
      <c r="J128" s="55"/>
      <c r="K128" s="55"/>
      <c r="L128" s="55"/>
    </row>
    <row r="129" spans="10:12" x14ac:dyDescent="0.3">
      <c r="J129" s="55"/>
      <c r="K129" s="55"/>
      <c r="L129" s="55"/>
    </row>
    <row r="130" spans="10:12" x14ac:dyDescent="0.3">
      <c r="J130" s="55"/>
      <c r="K130" s="55"/>
      <c r="L130" s="55"/>
    </row>
    <row r="131" spans="10:12" x14ac:dyDescent="0.3">
      <c r="J131" s="55"/>
      <c r="K131" s="55"/>
      <c r="L131" s="55"/>
    </row>
    <row r="132" spans="10:12" x14ac:dyDescent="0.3">
      <c r="J132" s="55"/>
      <c r="K132" s="55"/>
      <c r="L132" s="55"/>
    </row>
    <row r="133" spans="10:12" x14ac:dyDescent="0.3">
      <c r="J133" s="55"/>
      <c r="K133" s="55"/>
      <c r="L133" s="55"/>
    </row>
    <row r="134" spans="10:12" x14ac:dyDescent="0.3">
      <c r="J134" s="55"/>
      <c r="K134" s="55"/>
      <c r="L134" s="55"/>
    </row>
    <row r="135" spans="10:12" x14ac:dyDescent="0.3">
      <c r="J135" s="55"/>
      <c r="K135" s="55"/>
      <c r="L135" s="55"/>
    </row>
    <row r="136" spans="10:12" x14ac:dyDescent="0.3">
      <c r="J136" s="55"/>
      <c r="K136" s="55"/>
      <c r="L136" s="55"/>
    </row>
    <row r="137" spans="10:12" x14ac:dyDescent="0.3">
      <c r="J137" s="55"/>
      <c r="K137" s="55"/>
      <c r="L137" s="55"/>
    </row>
    <row r="138" spans="10:12" x14ac:dyDescent="0.3">
      <c r="J138" s="55"/>
      <c r="K138" s="55"/>
      <c r="L138" s="55"/>
    </row>
    <row r="139" spans="10:12" x14ac:dyDescent="0.3">
      <c r="J139" s="55"/>
      <c r="K139" s="55"/>
      <c r="L139" s="55"/>
    </row>
    <row r="140" spans="10:12" x14ac:dyDescent="0.3">
      <c r="J140" s="55"/>
      <c r="K140" s="55"/>
      <c r="L140" s="55"/>
    </row>
    <row r="141" spans="10:12" x14ac:dyDescent="0.3">
      <c r="J141" s="55"/>
      <c r="K141" s="55"/>
      <c r="L141" s="55"/>
    </row>
    <row r="142" spans="10:12" x14ac:dyDescent="0.3">
      <c r="J142" s="55"/>
      <c r="K142" s="55"/>
      <c r="L142" s="55"/>
    </row>
    <row r="143" spans="10:12" x14ac:dyDescent="0.3">
      <c r="J143" s="55"/>
      <c r="K143" s="55"/>
      <c r="L143" s="55"/>
    </row>
    <row r="144" spans="10:12" x14ac:dyDescent="0.3">
      <c r="J144" s="55"/>
      <c r="K144" s="55"/>
      <c r="L144" s="55"/>
    </row>
    <row r="145" spans="10:12" x14ac:dyDescent="0.3">
      <c r="J145" s="55"/>
      <c r="K145" s="55"/>
      <c r="L145" s="55"/>
    </row>
    <row r="146" spans="10:12" x14ac:dyDescent="0.3">
      <c r="J146" s="55"/>
      <c r="K146" s="55"/>
      <c r="L146" s="55"/>
    </row>
    <row r="147" spans="10:12" x14ac:dyDescent="0.3">
      <c r="J147" s="55"/>
      <c r="K147" s="55"/>
      <c r="L147" s="55"/>
    </row>
    <row r="148" spans="10:12" x14ac:dyDescent="0.3">
      <c r="J148" s="55"/>
      <c r="K148" s="55"/>
      <c r="L148" s="55"/>
    </row>
    <row r="149" spans="10:12" x14ac:dyDescent="0.3">
      <c r="J149" s="55"/>
      <c r="K149" s="55"/>
      <c r="L149" s="55"/>
    </row>
    <row r="150" spans="10:12" x14ac:dyDescent="0.3">
      <c r="J150" s="55"/>
      <c r="K150" s="55"/>
      <c r="L150" s="55"/>
    </row>
    <row r="151" spans="10:12" x14ac:dyDescent="0.3">
      <c r="J151" s="55"/>
      <c r="K151" s="55"/>
      <c r="L151" s="55"/>
    </row>
    <row r="152" spans="10:12" x14ac:dyDescent="0.3">
      <c r="J152" s="55"/>
      <c r="K152" s="55"/>
      <c r="L152" s="55"/>
    </row>
    <row r="153" spans="10:12" x14ac:dyDescent="0.3">
      <c r="J153" s="55"/>
      <c r="K153" s="55"/>
      <c r="L153" s="55"/>
    </row>
    <row r="154" spans="10:12" x14ac:dyDescent="0.3">
      <c r="J154" s="55"/>
      <c r="K154" s="55"/>
      <c r="L154" s="55"/>
    </row>
    <row r="155" spans="10:12" x14ac:dyDescent="0.3">
      <c r="J155" s="55"/>
      <c r="K155" s="55"/>
      <c r="L155" s="55"/>
    </row>
    <row r="156" spans="10:12" x14ac:dyDescent="0.3">
      <c r="J156" s="55"/>
      <c r="K156" s="55"/>
      <c r="L156" s="55"/>
    </row>
    <row r="157" spans="10:12" x14ac:dyDescent="0.3">
      <c r="J157" s="55"/>
      <c r="K157" s="55"/>
      <c r="L157" s="55"/>
    </row>
    <row r="158" spans="10:12" x14ac:dyDescent="0.3">
      <c r="J158" s="55"/>
      <c r="K158" s="55"/>
      <c r="L158" s="55"/>
    </row>
    <row r="159" spans="10:12" x14ac:dyDescent="0.3">
      <c r="J159" s="55"/>
      <c r="K159" s="55"/>
      <c r="L159" s="55"/>
    </row>
    <row r="160" spans="10:12" x14ac:dyDescent="0.3">
      <c r="J160" s="55"/>
      <c r="K160" s="55"/>
      <c r="L160" s="55"/>
    </row>
    <row r="161" spans="10:12" x14ac:dyDescent="0.3">
      <c r="J161" s="55"/>
      <c r="K161" s="55"/>
      <c r="L161" s="55"/>
    </row>
    <row r="162" spans="10:12" x14ac:dyDescent="0.3">
      <c r="J162" s="55"/>
      <c r="K162" s="55"/>
      <c r="L162" s="55"/>
    </row>
    <row r="163" spans="10:12" x14ac:dyDescent="0.3">
      <c r="J163" s="55"/>
      <c r="K163" s="55"/>
      <c r="L163" s="55"/>
    </row>
    <row r="164" spans="10:12" x14ac:dyDescent="0.3">
      <c r="J164" s="55"/>
      <c r="K164" s="55"/>
      <c r="L164" s="55"/>
    </row>
    <row r="165" spans="10:12" x14ac:dyDescent="0.3">
      <c r="J165" s="55"/>
      <c r="K165" s="55"/>
      <c r="L165" s="55"/>
    </row>
    <row r="166" spans="10:12" x14ac:dyDescent="0.3">
      <c r="J166" s="55"/>
      <c r="K166" s="55"/>
      <c r="L166" s="55"/>
    </row>
    <row r="167" spans="10:12" x14ac:dyDescent="0.3">
      <c r="J167" s="55"/>
      <c r="K167" s="55"/>
      <c r="L167" s="55"/>
    </row>
    <row r="168" spans="10:12" x14ac:dyDescent="0.3">
      <c r="J168" s="55"/>
      <c r="K168" s="55"/>
      <c r="L168" s="55"/>
    </row>
    <row r="169" spans="10:12" x14ac:dyDescent="0.3">
      <c r="J169" s="55"/>
      <c r="K169" s="55"/>
      <c r="L169" s="55"/>
    </row>
    <row r="170" spans="10:12" x14ac:dyDescent="0.3">
      <c r="J170" s="55"/>
      <c r="K170" s="55"/>
      <c r="L170" s="55"/>
    </row>
    <row r="171" spans="10:12" x14ac:dyDescent="0.3">
      <c r="J171" s="55"/>
      <c r="K171" s="55"/>
      <c r="L171" s="55"/>
    </row>
    <row r="172" spans="10:12" x14ac:dyDescent="0.3">
      <c r="J172" s="55"/>
      <c r="K172" s="55"/>
      <c r="L172" s="55"/>
    </row>
    <row r="173" spans="10:12" x14ac:dyDescent="0.3">
      <c r="J173" s="55"/>
      <c r="K173" s="55"/>
      <c r="L173" s="55"/>
    </row>
    <row r="174" spans="10:12" x14ac:dyDescent="0.3">
      <c r="J174" s="55"/>
      <c r="K174" s="55"/>
      <c r="L174" s="55"/>
    </row>
  </sheetData>
  <mergeCells count="59">
    <mergeCell ref="A15:A60"/>
    <mergeCell ref="A3:A14"/>
    <mergeCell ref="B13:B14"/>
    <mergeCell ref="C13:C14"/>
    <mergeCell ref="A2:B2"/>
    <mergeCell ref="B51:B52"/>
    <mergeCell ref="B39:B40"/>
    <mergeCell ref="B41:B42"/>
    <mergeCell ref="B43:B44"/>
    <mergeCell ref="B45:B46"/>
    <mergeCell ref="B47:B48"/>
    <mergeCell ref="B49:B50"/>
    <mergeCell ref="B35:B36"/>
    <mergeCell ref="B3:B6"/>
    <mergeCell ref="B37:B38"/>
    <mergeCell ref="B15:B16"/>
    <mergeCell ref="B31:B32"/>
    <mergeCell ref="B33:B34"/>
    <mergeCell ref="C3:C4"/>
    <mergeCell ref="B11:B12"/>
    <mergeCell ref="C17:C18"/>
    <mergeCell ref="C21:C22"/>
    <mergeCell ref="C19:C20"/>
    <mergeCell ref="B21:B22"/>
    <mergeCell ref="C11:C12"/>
    <mergeCell ref="C7:C8"/>
    <mergeCell ref="B17:B18"/>
    <mergeCell ref="B7:B10"/>
    <mergeCell ref="C9:C10"/>
    <mergeCell ref="B25:B26"/>
    <mergeCell ref="B19:B20"/>
    <mergeCell ref="B29:B30"/>
    <mergeCell ref="B27:B28"/>
    <mergeCell ref="C23:C24"/>
    <mergeCell ref="B23:B24"/>
    <mergeCell ref="C15:C16"/>
    <mergeCell ref="C27:C28"/>
    <mergeCell ref="C25:C26"/>
    <mergeCell ref="C35:C36"/>
    <mergeCell ref="C33:C34"/>
    <mergeCell ref="C31:C32"/>
    <mergeCell ref="C39:C40"/>
    <mergeCell ref="C5:C6"/>
    <mergeCell ref="C45:C46"/>
    <mergeCell ref="C43:C44"/>
    <mergeCell ref="C41:C42"/>
    <mergeCell ref="C29:C30"/>
    <mergeCell ref="B59:B60"/>
    <mergeCell ref="C53:C54"/>
    <mergeCell ref="C47:C48"/>
    <mergeCell ref="C51:C52"/>
    <mergeCell ref="B53:B54"/>
    <mergeCell ref="B57:B58"/>
    <mergeCell ref="B55:B56"/>
    <mergeCell ref="C49:C50"/>
    <mergeCell ref="C55:C56"/>
    <mergeCell ref="C59:C60"/>
    <mergeCell ref="C57:C58"/>
    <mergeCell ref="C37:C38"/>
  </mergeCells>
  <conditionalFormatting sqref="D3:E60">
    <cfRule type="expression" dxfId="83" priority="13">
      <formula>$E3&lt;30</formula>
    </cfRule>
  </conditionalFormatting>
  <printOptions horizontalCentered="1"/>
  <pageMargins left="0.7" right="0.7" top="0.68" bottom="0.32" header="0.17" footer="0.17"/>
  <pageSetup scale="80" orientation="portrait" r:id="rId1"/>
  <headerFooter>
    <oddHeader>&amp;CNIEHSO 20221118
Main Experiment C - &amp;A</oddHeader>
    <oddFooter>&amp;Rpage &amp;P of &amp;N</oddFooter>
  </headerFooter>
  <rowBreaks count="1" manualBreakCount="1">
    <brk id="6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8302-9404-4E41-8203-440448193382}">
  <sheetPr>
    <tabColor rgb="FFCCCCFF"/>
    <pageSetUpPr fitToPage="1"/>
  </sheetPr>
  <dimension ref="A1:W182"/>
  <sheetViews>
    <sheetView topLeftCell="A9" zoomScaleNormal="100" workbookViewId="0">
      <selection activeCell="B17" sqref="B17:G60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5.44140625" bestFit="1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s="54" t="s">
        <v>36</v>
      </c>
      <c r="P1" s="54" t="s">
        <v>37</v>
      </c>
      <c r="Q1" s="54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 s="55">
        <v>1</v>
      </c>
      <c r="P2" s="55" t="s">
        <v>39</v>
      </c>
      <c r="Q2" s="55">
        <v>99.22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>$Q2</f>
        <v>99.22</v>
      </c>
      <c r="F3" s="242">
        <f>AVERAGE(E3:E4)</f>
        <v>99.13</v>
      </c>
      <c r="G3" s="243"/>
      <c r="H3" s="229" t="s">
        <v>16</v>
      </c>
      <c r="I3" s="230" t="str">
        <f>IF(ISERR(G5)=TRUE,"",IF(G5&gt;94.5,"Y","N"))</f>
        <v>Y</v>
      </c>
      <c r="J3" s="34"/>
      <c r="O3" s="55">
        <v>2</v>
      </c>
      <c r="P3" s="55" t="s">
        <v>40</v>
      </c>
      <c r="Q3" s="55">
        <v>99.04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60" si="0">D3+1</f>
        <v>2</v>
      </c>
      <c r="E4" s="10">
        <f t="shared" ref="E4:E60" si="1">$Q3</f>
        <v>99.04</v>
      </c>
      <c r="F4" s="97"/>
      <c r="G4" s="116"/>
      <c r="H4" s="203"/>
      <c r="I4" s="199"/>
      <c r="J4" s="34"/>
      <c r="O4" s="55">
        <v>3</v>
      </c>
      <c r="P4" s="55" t="s">
        <v>41</v>
      </c>
      <c r="Q4" s="55">
        <v>94.01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0"/>
        <v>3</v>
      </c>
      <c r="E5" s="10">
        <f t="shared" si="1"/>
        <v>94.01</v>
      </c>
      <c r="F5" s="105">
        <f>AVERAGE(E5:E6)</f>
        <v>93.91</v>
      </c>
      <c r="G5" s="98">
        <f>ROUND(F5/$F$5*100,1)</f>
        <v>100</v>
      </c>
      <c r="H5" s="203" t="s">
        <v>18</v>
      </c>
      <c r="I5" s="201" t="str">
        <f>IF(OR(ISERR(G9)=TRUE,ISERR(G7)=TRUE),"",IF(COUNTIFS(G7:G10,"&gt;84.5")&lt;2,"N","Y"))</f>
        <v>Y</v>
      </c>
      <c r="J5" s="34"/>
      <c r="O5" s="55">
        <v>4</v>
      </c>
      <c r="P5" s="55" t="s">
        <v>42</v>
      </c>
      <c r="Q5" s="55">
        <v>93.81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0"/>
        <v>4</v>
      </c>
      <c r="E6" s="8">
        <f t="shared" si="1"/>
        <v>93.81</v>
      </c>
      <c r="F6" s="101"/>
      <c r="G6" s="99"/>
      <c r="H6" s="203"/>
      <c r="I6" s="202"/>
      <c r="J6" s="34"/>
      <c r="O6" s="55">
        <v>5</v>
      </c>
      <c r="P6" s="55" t="s">
        <v>43</v>
      </c>
      <c r="Q6" s="55">
        <v>92.15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179" t="s">
        <v>11</v>
      </c>
      <c r="C7" s="128" t="str">
        <f>Summary!$B8</f>
        <v>0.1% DMSO - PI</v>
      </c>
      <c r="D7" s="4">
        <f t="shared" si="0"/>
        <v>5</v>
      </c>
      <c r="E7" s="9">
        <f t="shared" si="1"/>
        <v>92.15</v>
      </c>
      <c r="F7" s="96">
        <f>AVERAGE(E7:E8)</f>
        <v>93.26</v>
      </c>
      <c r="G7" s="103">
        <f>ROUND(F7/$F$5*100,1)</f>
        <v>99.3</v>
      </c>
      <c r="H7" s="203" t="s">
        <v>19</v>
      </c>
      <c r="I7" s="199" t="str">
        <f>IF(OR(ISERR(G13)=TRUE,ISERR(G11)=TRUE),"",IF(COUNTIFS(G11:G14,"&gt;=84.5")&lt;2,"N","Y"))</f>
        <v>Y</v>
      </c>
      <c r="J7" s="34"/>
      <c r="O7" s="55">
        <v>6</v>
      </c>
      <c r="P7" s="55" t="s">
        <v>44</v>
      </c>
      <c r="Q7" s="55">
        <v>94.37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180"/>
      <c r="C8" s="129"/>
      <c r="D8" s="5">
        <f t="shared" si="0"/>
        <v>6</v>
      </c>
      <c r="E8" s="8">
        <f t="shared" si="1"/>
        <v>94.37</v>
      </c>
      <c r="F8" s="101"/>
      <c r="G8" s="99"/>
      <c r="H8" s="204"/>
      <c r="I8" s="200"/>
      <c r="J8" s="34"/>
      <c r="O8" s="55">
        <v>7</v>
      </c>
      <c r="P8" s="55" t="s">
        <v>45</v>
      </c>
      <c r="Q8" s="55">
        <v>94.84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80"/>
      <c r="C9" s="128" t="str">
        <f>Summary!$B10</f>
        <v>0.1% Acetone - PI</v>
      </c>
      <c r="D9" s="4">
        <f t="shared" si="0"/>
        <v>7</v>
      </c>
      <c r="E9" s="9">
        <f t="shared" si="1"/>
        <v>94.84</v>
      </c>
      <c r="F9" s="96">
        <f>AVERAGE(E9:E10)</f>
        <v>93.91</v>
      </c>
      <c r="G9" s="103">
        <f>ROUND(F9/$F$5*100,1)</f>
        <v>100</v>
      </c>
      <c r="H9" s="2"/>
      <c r="I9" s="34"/>
      <c r="J9" s="34"/>
      <c r="O9" s="55">
        <v>8</v>
      </c>
      <c r="P9" s="55" t="s">
        <v>46</v>
      </c>
      <c r="Q9" s="55">
        <v>92.98</v>
      </c>
      <c r="R9" s="27"/>
      <c r="S9" s="27"/>
      <c r="T9" s="27"/>
      <c r="U9" s="55"/>
      <c r="V9" s="55"/>
      <c r="W9" s="55"/>
    </row>
    <row r="10" spans="1:23" x14ac:dyDescent="0.3">
      <c r="A10" s="240"/>
      <c r="B10" s="180"/>
      <c r="C10" s="129"/>
      <c r="D10" s="5">
        <f t="shared" si="0"/>
        <v>8</v>
      </c>
      <c r="E10" s="8">
        <f t="shared" si="1"/>
        <v>92.98</v>
      </c>
      <c r="F10" s="101"/>
      <c r="G10" s="99"/>
      <c r="H10" s="2"/>
      <c r="I10" s="34"/>
      <c r="J10" s="34"/>
      <c r="O10" s="55">
        <v>9</v>
      </c>
      <c r="P10" s="55" t="s">
        <v>47</v>
      </c>
      <c r="Q10" s="55">
        <v>88.27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Summary!$A12</f>
        <v>Reactive Black 5</v>
      </c>
      <c r="C11" s="208">
        <f>Summary!$B12</f>
        <v>250</v>
      </c>
      <c r="D11" s="4">
        <f t="shared" si="0"/>
        <v>9</v>
      </c>
      <c r="E11" s="10">
        <f t="shared" si="1"/>
        <v>88.27</v>
      </c>
      <c r="F11" s="97">
        <f>AVERAGE(E11:E12)</f>
        <v>87.234999999999999</v>
      </c>
      <c r="G11" s="108">
        <f>ROUND(F11/$F$5*100,1)</f>
        <v>92.9</v>
      </c>
      <c r="I11" s="34"/>
      <c r="J11" s="34"/>
      <c r="O11" s="55">
        <v>10</v>
      </c>
      <c r="P11" s="55" t="s">
        <v>48</v>
      </c>
      <c r="Q11" s="55">
        <v>86.2</v>
      </c>
      <c r="R11" s="27"/>
      <c r="S11" s="27"/>
      <c r="T11" s="27"/>
      <c r="U11" s="55"/>
      <c r="V11" s="55"/>
      <c r="W11" s="55"/>
    </row>
    <row r="12" spans="1:23" x14ac:dyDescent="0.3">
      <c r="A12" s="240"/>
      <c r="B12" s="181"/>
      <c r="C12" s="209"/>
      <c r="D12" s="6">
        <f t="shared" si="0"/>
        <v>10</v>
      </c>
      <c r="E12" s="8">
        <f t="shared" si="1"/>
        <v>86.2</v>
      </c>
      <c r="F12" s="105"/>
      <c r="G12" s="108"/>
      <c r="I12" s="34"/>
      <c r="J12" s="34"/>
      <c r="O12" s="55">
        <v>11</v>
      </c>
      <c r="P12" s="55" t="s">
        <v>49</v>
      </c>
      <c r="Q12" s="55">
        <v>80.319999999999993</v>
      </c>
      <c r="R12" s="27"/>
      <c r="S12" s="27"/>
      <c r="T12" s="27"/>
      <c r="U12" s="55"/>
      <c r="V12" s="55"/>
      <c r="W12" s="55"/>
    </row>
    <row r="13" spans="1:23" ht="15" customHeight="1" x14ac:dyDescent="0.3">
      <c r="A13" s="240"/>
      <c r="B13" s="179" t="str">
        <f>Summary!$A14</f>
        <v>PPD</v>
      </c>
      <c r="C13" s="208">
        <f>Summary!$B14</f>
        <v>75</v>
      </c>
      <c r="D13" s="4">
        <f t="shared" si="0"/>
        <v>11</v>
      </c>
      <c r="E13" s="10">
        <f t="shared" si="1"/>
        <v>80.319999999999993</v>
      </c>
      <c r="F13" s="96">
        <f>AVERAGE(E13:E14)</f>
        <v>80.36</v>
      </c>
      <c r="G13" s="103">
        <f>ROUND(F13/$F$5*100,1)</f>
        <v>85.6</v>
      </c>
      <c r="I13" s="34"/>
      <c r="J13" s="34"/>
      <c r="O13" s="55">
        <v>12</v>
      </c>
      <c r="P13" s="55" t="s">
        <v>50</v>
      </c>
      <c r="Q13" s="55">
        <v>80.400000000000006</v>
      </c>
      <c r="R13" s="27"/>
      <c r="S13" s="27"/>
      <c r="T13" s="27"/>
      <c r="U13" s="55"/>
      <c r="V13" s="55"/>
      <c r="W13" s="55"/>
    </row>
    <row r="14" spans="1:23" ht="15" customHeight="1" thickBot="1" x14ac:dyDescent="0.35">
      <c r="A14" s="241"/>
      <c r="B14" s="233"/>
      <c r="C14" s="232"/>
      <c r="D14" s="29">
        <f t="shared" si="0"/>
        <v>12</v>
      </c>
      <c r="E14" s="13">
        <f t="shared" si="1"/>
        <v>80.400000000000006</v>
      </c>
      <c r="F14" s="102"/>
      <c r="G14" s="104"/>
      <c r="I14" s="34"/>
      <c r="J14" s="34"/>
      <c r="O14" s="55">
        <v>13</v>
      </c>
      <c r="P14" s="55" t="s">
        <v>51</v>
      </c>
      <c r="Q14" s="55">
        <v>92.12</v>
      </c>
      <c r="R14" s="27"/>
      <c r="S14" s="27"/>
      <c r="T14" s="27"/>
      <c r="U14" s="55"/>
      <c r="V14" s="55"/>
      <c r="W14" s="55"/>
    </row>
    <row r="15" spans="1:23" ht="15" customHeight="1" x14ac:dyDescent="0.3">
      <c r="A15" s="193" t="s">
        <v>35</v>
      </c>
      <c r="B15" s="222" t="str">
        <f>Summary!$A$16</f>
        <v>BRTGA-021</v>
      </c>
      <c r="C15" s="221">
        <f>Summary!$B$16</f>
        <v>500</v>
      </c>
      <c r="D15" s="28">
        <f t="shared" si="0"/>
        <v>13</v>
      </c>
      <c r="E15" s="12">
        <f t="shared" si="1"/>
        <v>92.12</v>
      </c>
      <c r="F15" s="213">
        <f>AVERAGE(E15:E16)</f>
        <v>92.425000000000011</v>
      </c>
      <c r="G15" s="215">
        <f>ROUND(F15/$F$5*100,1)</f>
        <v>98.4</v>
      </c>
      <c r="I15" s="34"/>
      <c r="J15" s="34"/>
      <c r="O15" s="55">
        <v>14</v>
      </c>
      <c r="P15" s="55" t="s">
        <v>52</v>
      </c>
      <c r="Q15" s="55">
        <v>92.73</v>
      </c>
      <c r="R15" s="27"/>
      <c r="S15" s="27"/>
      <c r="T15" s="27"/>
      <c r="U15" s="55"/>
      <c r="V15" s="55"/>
      <c r="W15" s="55"/>
    </row>
    <row r="16" spans="1:23" x14ac:dyDescent="0.3">
      <c r="A16" s="194"/>
      <c r="B16" s="212"/>
      <c r="C16" s="209"/>
      <c r="D16" s="5">
        <f t="shared" si="0"/>
        <v>14</v>
      </c>
      <c r="E16" s="8">
        <f t="shared" si="1"/>
        <v>92.73</v>
      </c>
      <c r="F16" s="214"/>
      <c r="G16" s="216"/>
      <c r="I16" s="34"/>
      <c r="J16" s="34"/>
      <c r="O16" s="55">
        <v>15</v>
      </c>
      <c r="P16" s="55" t="s">
        <v>53</v>
      </c>
      <c r="Q16" s="55">
        <v>88.02</v>
      </c>
      <c r="R16" s="27"/>
      <c r="S16" s="27"/>
      <c r="T16" s="27"/>
      <c r="U16" s="55"/>
      <c r="V16" s="55"/>
      <c r="W16" s="55"/>
    </row>
    <row r="17" spans="1:23" ht="15" customHeight="1" x14ac:dyDescent="0.3">
      <c r="A17" s="194"/>
      <c r="B17" s="217"/>
      <c r="C17" s="219"/>
      <c r="D17" s="39"/>
      <c r="E17" s="10"/>
      <c r="F17" s="96"/>
      <c r="G17" s="108"/>
      <c r="I17" s="34"/>
      <c r="J17" s="34"/>
      <c r="O17" s="55">
        <v>16</v>
      </c>
      <c r="P17" s="55" t="s">
        <v>54</v>
      </c>
      <c r="Q17" s="55">
        <v>86.99</v>
      </c>
      <c r="R17" s="27"/>
      <c r="S17" s="27"/>
      <c r="T17" s="27"/>
      <c r="U17" s="55"/>
      <c r="V17" s="55"/>
      <c r="W17" s="55"/>
    </row>
    <row r="18" spans="1:23" x14ac:dyDescent="0.3">
      <c r="A18" s="194"/>
      <c r="B18" s="218"/>
      <c r="C18" s="220"/>
      <c r="D18" s="40"/>
      <c r="E18" s="8"/>
      <c r="F18" s="101"/>
      <c r="G18" s="108"/>
      <c r="I18" s="34"/>
      <c r="J18" s="34"/>
      <c r="O18" s="55">
        <v>17</v>
      </c>
      <c r="P18" s="55" t="s">
        <v>55</v>
      </c>
      <c r="Q18" s="55">
        <v>92.13</v>
      </c>
      <c r="R18" s="27"/>
      <c r="S18" s="27"/>
      <c r="T18" s="27"/>
      <c r="U18" s="55"/>
      <c r="V18" s="55"/>
      <c r="W18" s="55"/>
    </row>
    <row r="19" spans="1:23" ht="15" customHeight="1" x14ac:dyDescent="0.3">
      <c r="A19" s="194"/>
      <c r="B19" s="206"/>
      <c r="C19" s="208"/>
      <c r="D19" s="19"/>
      <c r="E19" s="10"/>
      <c r="F19" s="96"/>
      <c r="G19" s="103"/>
      <c r="I19" s="34"/>
      <c r="J19" s="34"/>
      <c r="O19" s="55">
        <v>18</v>
      </c>
      <c r="P19" s="55" t="s">
        <v>56</v>
      </c>
      <c r="Q19" s="55">
        <v>90.84</v>
      </c>
      <c r="R19" s="27"/>
      <c r="S19" s="27"/>
      <c r="T19" s="27"/>
      <c r="U19" s="55"/>
      <c r="V19" s="55"/>
      <c r="W19" s="55"/>
    </row>
    <row r="20" spans="1:23" x14ac:dyDescent="0.3">
      <c r="A20" s="194"/>
      <c r="B20" s="207"/>
      <c r="C20" s="209"/>
      <c r="D20" s="6"/>
      <c r="E20" s="8"/>
      <c r="F20" s="101"/>
      <c r="G20" s="210"/>
      <c r="I20" s="34"/>
      <c r="J20" s="34"/>
      <c r="O20" s="55">
        <v>19</v>
      </c>
      <c r="P20" s="55" t="s">
        <v>57</v>
      </c>
      <c r="Q20" s="55">
        <v>94.38</v>
      </c>
      <c r="R20" s="27"/>
      <c r="S20" s="27"/>
      <c r="T20" s="27"/>
      <c r="U20" s="55"/>
      <c r="V20" s="55"/>
      <c r="W20" s="55"/>
    </row>
    <row r="21" spans="1:23" x14ac:dyDescent="0.3">
      <c r="A21" s="194"/>
      <c r="B21" s="211"/>
      <c r="C21" s="208"/>
      <c r="D21" s="4"/>
      <c r="E21" s="10"/>
      <c r="F21" s="96"/>
      <c r="G21" s="103"/>
      <c r="I21" s="34"/>
      <c r="J21" s="34"/>
      <c r="O21" s="55">
        <v>20</v>
      </c>
      <c r="P21" s="55" t="s">
        <v>58</v>
      </c>
      <c r="Q21" s="55">
        <v>94.81</v>
      </c>
      <c r="R21" s="27"/>
      <c r="S21" s="27"/>
      <c r="T21" s="27"/>
      <c r="U21" s="55"/>
      <c r="V21" s="55"/>
      <c r="W21" s="55"/>
    </row>
    <row r="22" spans="1:23" x14ac:dyDescent="0.3">
      <c r="A22" s="194"/>
      <c r="B22" s="212"/>
      <c r="C22" s="209"/>
      <c r="D22" s="5"/>
      <c r="E22" s="8"/>
      <c r="F22" s="101"/>
      <c r="G22" s="99"/>
      <c r="I22" s="34"/>
      <c r="J22" s="34"/>
      <c r="O22" s="55">
        <v>21</v>
      </c>
      <c r="P22" s="55" t="s">
        <v>59</v>
      </c>
      <c r="Q22" s="55">
        <v>86.71</v>
      </c>
      <c r="R22" s="27"/>
      <c r="S22" s="27"/>
      <c r="T22" s="27"/>
      <c r="U22" s="55"/>
      <c r="V22" s="55"/>
      <c r="W22" s="55"/>
    </row>
    <row r="23" spans="1:23" ht="15" customHeight="1" x14ac:dyDescent="0.3">
      <c r="A23" s="194"/>
      <c r="B23" s="211"/>
      <c r="C23" s="208"/>
      <c r="D23" s="4"/>
      <c r="E23" s="10"/>
      <c r="F23" s="96"/>
      <c r="G23" s="103"/>
      <c r="I23" s="34"/>
      <c r="J23" s="34"/>
      <c r="O23" s="55">
        <v>22</v>
      </c>
      <c r="P23" s="55" t="s">
        <v>60</v>
      </c>
      <c r="Q23" s="55">
        <v>87.47</v>
      </c>
      <c r="R23" s="27"/>
      <c r="S23" s="27"/>
      <c r="T23" s="27"/>
      <c r="U23" s="55"/>
      <c r="V23" s="55"/>
      <c r="W23" s="55"/>
    </row>
    <row r="24" spans="1:23" x14ac:dyDescent="0.3">
      <c r="A24" s="194"/>
      <c r="B24" s="212"/>
      <c r="C24" s="209"/>
      <c r="D24" s="5"/>
      <c r="E24" s="8"/>
      <c r="F24" s="101"/>
      <c r="G24" s="99"/>
      <c r="O24" s="55">
        <v>23</v>
      </c>
      <c r="P24" s="55" t="s">
        <v>61</v>
      </c>
      <c r="Q24" s="55">
        <v>8.7100000000000009</v>
      </c>
      <c r="R24" s="27"/>
      <c r="S24" s="27"/>
      <c r="T24" s="27"/>
      <c r="U24" s="55"/>
      <c r="V24" s="55"/>
      <c r="W24" s="55"/>
    </row>
    <row r="25" spans="1:23" x14ac:dyDescent="0.3">
      <c r="A25" s="194"/>
      <c r="B25" s="211"/>
      <c r="C25" s="208"/>
      <c r="D25" s="4"/>
      <c r="E25" s="10"/>
      <c r="F25" s="224"/>
      <c r="G25" s="103"/>
      <c r="O25" s="55">
        <v>24</v>
      </c>
      <c r="P25" s="55" t="s">
        <v>62</v>
      </c>
      <c r="Q25" s="55">
        <v>8.7799999999999994</v>
      </c>
      <c r="R25" s="27"/>
      <c r="S25" s="27"/>
      <c r="T25" s="27"/>
      <c r="U25" s="55"/>
      <c r="V25" s="55"/>
      <c r="W25" s="55"/>
    </row>
    <row r="26" spans="1:23" x14ac:dyDescent="0.3">
      <c r="A26" s="194"/>
      <c r="B26" s="223"/>
      <c r="C26" s="209"/>
      <c r="D26" s="6"/>
      <c r="E26" s="8"/>
      <c r="F26" s="225"/>
      <c r="G26" s="99"/>
      <c r="O26" s="55">
        <v>25</v>
      </c>
      <c r="P26" s="55" t="s">
        <v>63</v>
      </c>
      <c r="Q26" s="55">
        <v>72.33</v>
      </c>
      <c r="R26" s="27"/>
      <c r="S26" s="27"/>
      <c r="T26" s="27"/>
      <c r="U26" s="55"/>
      <c r="V26" s="55"/>
      <c r="W26" s="55"/>
    </row>
    <row r="27" spans="1:23" ht="15" customHeight="1" x14ac:dyDescent="0.3">
      <c r="A27" s="194"/>
      <c r="B27" s="211"/>
      <c r="C27" s="208"/>
      <c r="D27" s="4"/>
      <c r="E27" s="10"/>
      <c r="F27" s="96"/>
      <c r="G27" s="103"/>
      <c r="O27" s="55">
        <v>26</v>
      </c>
      <c r="P27" s="55" t="s">
        <v>64</v>
      </c>
      <c r="Q27" s="55">
        <v>69.83</v>
      </c>
      <c r="R27" s="27"/>
      <c r="S27" s="27"/>
      <c r="T27" s="27"/>
      <c r="U27" s="55"/>
      <c r="V27" s="55"/>
      <c r="W27" s="55"/>
    </row>
    <row r="28" spans="1:23" ht="15" customHeight="1" x14ac:dyDescent="0.3">
      <c r="A28" s="194"/>
      <c r="B28" s="223"/>
      <c r="C28" s="209"/>
      <c r="D28" s="5"/>
      <c r="E28" s="8"/>
      <c r="F28" s="101"/>
      <c r="G28" s="99"/>
      <c r="O28" s="55">
        <v>27</v>
      </c>
      <c r="P28" s="55" t="s">
        <v>65</v>
      </c>
      <c r="Q28" s="55">
        <v>91.98</v>
      </c>
      <c r="R28" s="27"/>
      <c r="S28" s="27"/>
      <c r="T28" s="27"/>
      <c r="U28" s="55"/>
      <c r="V28" s="55"/>
      <c r="W28" s="55"/>
    </row>
    <row r="29" spans="1:23" ht="15" customHeight="1" x14ac:dyDescent="0.3">
      <c r="A29" s="194"/>
      <c r="B29" s="206"/>
      <c r="C29" s="208"/>
      <c r="D29" s="4"/>
      <c r="E29" s="10"/>
      <c r="F29" s="96"/>
      <c r="G29" s="103"/>
      <c r="O29" s="55">
        <v>28</v>
      </c>
      <c r="P29" s="55" t="s">
        <v>66</v>
      </c>
      <c r="Q29" s="55">
        <v>92.96</v>
      </c>
      <c r="R29" s="27"/>
      <c r="S29" s="27"/>
      <c r="T29" s="27"/>
      <c r="U29" s="55"/>
      <c r="V29" s="55"/>
      <c r="W29" s="55"/>
    </row>
    <row r="30" spans="1:23" x14ac:dyDescent="0.3">
      <c r="A30" s="194"/>
      <c r="B30" s="207"/>
      <c r="C30" s="209"/>
      <c r="D30" s="5"/>
      <c r="E30" s="8"/>
      <c r="F30" s="101"/>
      <c r="G30" s="99"/>
      <c r="O30" s="55">
        <v>29</v>
      </c>
      <c r="P30" s="55" t="s">
        <v>67</v>
      </c>
      <c r="Q30" s="55">
        <v>75.069999999999993</v>
      </c>
      <c r="R30" s="27"/>
      <c r="S30" s="27"/>
      <c r="T30" s="27"/>
      <c r="U30" s="55"/>
      <c r="V30" s="55"/>
      <c r="W30" s="55"/>
    </row>
    <row r="31" spans="1:23" ht="15" customHeight="1" x14ac:dyDescent="0.3">
      <c r="A31" s="194"/>
      <c r="B31" s="206"/>
      <c r="C31" s="208"/>
      <c r="D31" s="19"/>
      <c r="E31" s="10"/>
      <c r="F31" s="96"/>
      <c r="G31" s="103"/>
      <c r="O31" s="55">
        <v>30</v>
      </c>
      <c r="P31" s="55" t="s">
        <v>68</v>
      </c>
      <c r="Q31" s="55">
        <v>75.92</v>
      </c>
      <c r="R31" s="27"/>
      <c r="S31" s="27"/>
      <c r="T31" s="27"/>
      <c r="U31" s="55"/>
      <c r="V31" s="55"/>
      <c r="W31" s="55"/>
    </row>
    <row r="32" spans="1:23" x14ac:dyDescent="0.3">
      <c r="A32" s="194"/>
      <c r="B32" s="207"/>
      <c r="C32" s="209"/>
      <c r="D32" s="6"/>
      <c r="E32" s="8"/>
      <c r="F32" s="101"/>
      <c r="G32" s="99"/>
      <c r="O32" s="55">
        <v>31</v>
      </c>
      <c r="P32" s="55" t="s">
        <v>69</v>
      </c>
      <c r="Q32" s="55">
        <v>85.07</v>
      </c>
      <c r="R32" s="27"/>
      <c r="S32" s="27"/>
      <c r="T32" s="27"/>
      <c r="U32" s="55"/>
      <c r="V32" s="55"/>
      <c r="W32" s="55"/>
    </row>
    <row r="33" spans="1:23" ht="15" customHeight="1" x14ac:dyDescent="0.3">
      <c r="A33" s="194"/>
      <c r="B33" s="206"/>
      <c r="C33" s="208"/>
      <c r="D33" s="4"/>
      <c r="E33" s="10"/>
      <c r="F33" s="224"/>
      <c r="G33" s="226"/>
      <c r="O33" s="55">
        <v>32</v>
      </c>
      <c r="P33" s="55" t="s">
        <v>70</v>
      </c>
      <c r="Q33" s="55">
        <v>84.88</v>
      </c>
      <c r="R33" s="27"/>
      <c r="S33" s="27"/>
      <c r="T33" s="27"/>
      <c r="U33" s="55"/>
      <c r="V33" s="55"/>
      <c r="W33" s="55"/>
    </row>
    <row r="34" spans="1:23" ht="15" customHeight="1" x14ac:dyDescent="0.3">
      <c r="A34" s="194"/>
      <c r="B34" s="207"/>
      <c r="C34" s="209"/>
      <c r="D34" s="5"/>
      <c r="E34" s="8"/>
      <c r="F34" s="225"/>
      <c r="G34" s="227"/>
      <c r="O34" s="55">
        <v>33</v>
      </c>
      <c r="P34" s="55" t="s">
        <v>71</v>
      </c>
      <c r="Q34" s="55">
        <v>88.88</v>
      </c>
      <c r="R34" s="27"/>
      <c r="S34" s="27"/>
      <c r="T34" s="27"/>
      <c r="U34" s="55"/>
      <c r="V34" s="55"/>
      <c r="W34" s="55"/>
    </row>
    <row r="35" spans="1:23" x14ac:dyDescent="0.3">
      <c r="A35" s="194"/>
      <c r="B35" s="197"/>
      <c r="C35" s="208"/>
      <c r="D35" s="4"/>
      <c r="E35" s="10"/>
      <c r="F35" s="224"/>
      <c r="G35" s="226"/>
      <c r="O35" s="55">
        <v>34</v>
      </c>
      <c r="P35" s="55" t="s">
        <v>72</v>
      </c>
      <c r="Q35" s="55">
        <v>90.02</v>
      </c>
      <c r="R35" s="27"/>
      <c r="S35" s="27"/>
      <c r="T35" s="27"/>
      <c r="U35" s="55"/>
      <c r="V35" s="55"/>
      <c r="W35" s="55"/>
    </row>
    <row r="36" spans="1:23" x14ac:dyDescent="0.3">
      <c r="A36" s="194"/>
      <c r="B36" s="198"/>
      <c r="C36" s="209"/>
      <c r="D36" s="5"/>
      <c r="E36" s="8"/>
      <c r="F36" s="225"/>
      <c r="G36" s="227"/>
      <c r="O36" s="55">
        <v>35</v>
      </c>
      <c r="P36" s="55" t="s">
        <v>73</v>
      </c>
      <c r="Q36" s="55">
        <v>90.47</v>
      </c>
      <c r="R36" s="27"/>
      <c r="S36" s="27"/>
      <c r="T36" s="27"/>
      <c r="U36" s="55"/>
      <c r="V36" s="55"/>
      <c r="W36" s="55"/>
    </row>
    <row r="37" spans="1:23" x14ac:dyDescent="0.3">
      <c r="A37" s="194"/>
      <c r="B37" s="228"/>
      <c r="C37" s="208"/>
      <c r="D37" s="4"/>
      <c r="E37" s="10"/>
      <c r="F37" s="224"/>
      <c r="G37" s="103"/>
      <c r="O37" s="55">
        <v>36</v>
      </c>
      <c r="P37" s="55" t="s">
        <v>74</v>
      </c>
      <c r="Q37" s="55">
        <v>92.15</v>
      </c>
      <c r="R37" s="27"/>
      <c r="S37" s="27"/>
      <c r="T37" s="27"/>
      <c r="U37" s="55"/>
      <c r="V37" s="55"/>
      <c r="W37" s="55"/>
    </row>
    <row r="38" spans="1:23" x14ac:dyDescent="0.3">
      <c r="A38" s="194"/>
      <c r="B38" s="228"/>
      <c r="C38" s="209"/>
      <c r="D38" s="5"/>
      <c r="E38" s="8"/>
      <c r="F38" s="225"/>
      <c r="G38" s="99"/>
      <c r="O38" s="55">
        <v>37</v>
      </c>
      <c r="P38" s="55" t="s">
        <v>75</v>
      </c>
      <c r="Q38" s="55">
        <v>95.05</v>
      </c>
      <c r="R38" s="27"/>
      <c r="S38" s="27"/>
      <c r="T38" s="27"/>
      <c r="U38" s="55"/>
      <c r="V38" s="55"/>
      <c r="W38" s="55"/>
    </row>
    <row r="39" spans="1:23" x14ac:dyDescent="0.3">
      <c r="A39" s="194"/>
      <c r="B39" s="211"/>
      <c r="C39" s="208"/>
      <c r="D39" s="4"/>
      <c r="E39" s="10"/>
      <c r="F39" s="224"/>
      <c r="G39" s="108"/>
      <c r="O39" s="55">
        <v>38</v>
      </c>
      <c r="P39" s="55" t="s">
        <v>76</v>
      </c>
      <c r="Q39" s="55">
        <v>95.03</v>
      </c>
      <c r="R39" s="27"/>
      <c r="S39" s="27"/>
      <c r="T39" s="27"/>
      <c r="U39" s="55"/>
      <c r="V39" s="55"/>
      <c r="W39" s="55"/>
    </row>
    <row r="40" spans="1:23" x14ac:dyDescent="0.3">
      <c r="A40" s="194"/>
      <c r="B40" s="212"/>
      <c r="C40" s="209"/>
      <c r="D40" s="5"/>
      <c r="E40" s="8"/>
      <c r="F40" s="225"/>
      <c r="G40" s="108"/>
      <c r="O40" s="55">
        <v>39</v>
      </c>
      <c r="P40" s="55" t="s">
        <v>77</v>
      </c>
      <c r="Q40" s="55">
        <v>94.94</v>
      </c>
      <c r="R40" s="27"/>
      <c r="S40" s="27"/>
      <c r="T40" s="27"/>
      <c r="U40" s="55"/>
      <c r="V40" s="55"/>
      <c r="W40" s="55"/>
    </row>
    <row r="41" spans="1:23" ht="15" customHeight="1" x14ac:dyDescent="0.3">
      <c r="A41" s="194"/>
      <c r="B41" s="211"/>
      <c r="C41" s="208"/>
      <c r="D41" s="19"/>
      <c r="E41" s="10"/>
      <c r="F41" s="224"/>
      <c r="G41" s="103"/>
      <c r="O41" s="55">
        <v>40</v>
      </c>
      <c r="P41" s="55" t="s">
        <v>78</v>
      </c>
      <c r="Q41" s="55">
        <v>95.47</v>
      </c>
      <c r="R41" s="27"/>
      <c r="S41" s="27"/>
      <c r="T41" s="27"/>
      <c r="U41" s="55"/>
      <c r="V41" s="55"/>
      <c r="W41" s="55"/>
    </row>
    <row r="42" spans="1:23" ht="15" customHeight="1" x14ac:dyDescent="0.3">
      <c r="A42" s="194"/>
      <c r="B42" s="212"/>
      <c r="C42" s="209"/>
      <c r="D42" s="6"/>
      <c r="E42" s="8"/>
      <c r="F42" s="225"/>
      <c r="G42" s="99"/>
      <c r="O42" s="55">
        <v>41</v>
      </c>
      <c r="P42" s="55" t="s">
        <v>79</v>
      </c>
      <c r="Q42" s="55">
        <v>86.22</v>
      </c>
      <c r="R42" s="27"/>
      <c r="S42" s="27"/>
      <c r="T42" s="27"/>
      <c r="U42" s="55"/>
      <c r="V42" s="55"/>
      <c r="W42" s="55"/>
    </row>
    <row r="43" spans="1:23" x14ac:dyDescent="0.3">
      <c r="A43" s="194"/>
      <c r="B43" s="206"/>
      <c r="C43" s="208"/>
      <c r="D43" s="4"/>
      <c r="E43" s="10"/>
      <c r="F43" s="224"/>
      <c r="G43" s="108"/>
      <c r="O43" s="55">
        <v>42</v>
      </c>
      <c r="P43" s="55" t="s">
        <v>80</v>
      </c>
      <c r="Q43" s="55">
        <v>83.02</v>
      </c>
      <c r="R43" s="27"/>
      <c r="S43" s="27"/>
      <c r="T43" s="27"/>
      <c r="U43" s="55"/>
      <c r="V43" s="55"/>
      <c r="W43" s="55"/>
    </row>
    <row r="44" spans="1:23" x14ac:dyDescent="0.3">
      <c r="A44" s="194"/>
      <c r="B44" s="207"/>
      <c r="C44" s="209"/>
      <c r="D44" s="5"/>
      <c r="E44" s="8"/>
      <c r="F44" s="225"/>
      <c r="G44" s="108"/>
      <c r="O44" s="55">
        <v>43</v>
      </c>
      <c r="P44" s="55" t="s">
        <v>81</v>
      </c>
      <c r="Q44" s="55">
        <v>94.79</v>
      </c>
      <c r="R44" s="27"/>
      <c r="S44" s="27"/>
      <c r="T44" s="27"/>
      <c r="U44" s="55"/>
      <c r="V44" s="55"/>
      <c r="W44" s="55"/>
    </row>
    <row r="45" spans="1:23" x14ac:dyDescent="0.3">
      <c r="A45" s="194"/>
      <c r="B45" s="206"/>
      <c r="C45" s="208"/>
      <c r="D45" s="19"/>
      <c r="E45" s="10"/>
      <c r="F45" s="224"/>
      <c r="G45" s="103"/>
      <c r="O45" s="55">
        <v>44</v>
      </c>
      <c r="P45" s="55" t="s">
        <v>82</v>
      </c>
      <c r="Q45" s="55">
        <v>94.8</v>
      </c>
      <c r="R45" s="27"/>
      <c r="S45" s="27"/>
      <c r="T45" s="27"/>
      <c r="U45" s="55"/>
      <c r="V45" s="55"/>
      <c r="W45" s="55"/>
    </row>
    <row r="46" spans="1:23" x14ac:dyDescent="0.3">
      <c r="A46" s="194"/>
      <c r="B46" s="207"/>
      <c r="C46" s="209"/>
      <c r="D46" s="6"/>
      <c r="E46" s="8"/>
      <c r="F46" s="225"/>
      <c r="G46" s="99"/>
      <c r="O46" s="55">
        <v>45</v>
      </c>
      <c r="P46" s="55" t="s">
        <v>83</v>
      </c>
      <c r="Q46" s="55">
        <v>94.79</v>
      </c>
      <c r="R46" s="27"/>
      <c r="S46" s="27"/>
      <c r="T46" s="27"/>
      <c r="U46" s="55"/>
      <c r="V46" s="55"/>
      <c r="W46" s="55"/>
    </row>
    <row r="47" spans="1:23" x14ac:dyDescent="0.3">
      <c r="A47" s="194"/>
      <c r="B47" s="206"/>
      <c r="C47" s="208"/>
      <c r="D47" s="4"/>
      <c r="E47" s="10"/>
      <c r="F47" s="224"/>
      <c r="G47" s="103"/>
      <c r="O47" s="55">
        <v>46</v>
      </c>
      <c r="P47" s="55" t="s">
        <v>84</v>
      </c>
      <c r="Q47" s="55">
        <v>94.3</v>
      </c>
      <c r="R47" s="27"/>
      <c r="S47" s="27"/>
      <c r="T47" s="27"/>
      <c r="U47" s="55"/>
      <c r="V47" s="55"/>
      <c r="W47" s="55"/>
    </row>
    <row r="48" spans="1:23" x14ac:dyDescent="0.3">
      <c r="A48" s="194"/>
      <c r="B48" s="207"/>
      <c r="C48" s="209"/>
      <c r="D48" s="5"/>
      <c r="E48" s="8"/>
      <c r="F48" s="225"/>
      <c r="G48" s="99"/>
      <c r="O48" s="55">
        <v>47</v>
      </c>
      <c r="P48" s="55" t="s">
        <v>85</v>
      </c>
      <c r="Q48" s="55">
        <v>95.65</v>
      </c>
      <c r="R48" s="27"/>
      <c r="S48" s="27"/>
      <c r="T48" s="27"/>
      <c r="U48" s="55"/>
      <c r="V48" s="55"/>
      <c r="W48" s="55"/>
    </row>
    <row r="49" spans="1:23" x14ac:dyDescent="0.3">
      <c r="A49" s="194"/>
      <c r="B49" s="206"/>
      <c r="C49" s="208"/>
      <c r="D49" s="4"/>
      <c r="E49" s="10"/>
      <c r="F49" s="224"/>
      <c r="G49" s="108"/>
      <c r="O49" s="55">
        <v>48</v>
      </c>
      <c r="P49" s="55" t="s">
        <v>86</v>
      </c>
      <c r="Q49" s="55">
        <v>94.78</v>
      </c>
      <c r="R49" s="27"/>
      <c r="S49" s="27"/>
      <c r="T49" s="27"/>
      <c r="U49" s="55"/>
      <c r="V49" s="55"/>
      <c r="W49" s="55"/>
    </row>
    <row r="50" spans="1:23" x14ac:dyDescent="0.3">
      <c r="A50" s="194"/>
      <c r="B50" s="207"/>
      <c r="C50" s="209"/>
      <c r="D50" s="5"/>
      <c r="E50" s="8"/>
      <c r="F50" s="225"/>
      <c r="G50" s="108"/>
      <c r="O50" s="55">
        <v>49</v>
      </c>
      <c r="P50" s="55" t="s">
        <v>87</v>
      </c>
      <c r="Q50" s="55">
        <v>95.31</v>
      </c>
      <c r="R50" s="27"/>
      <c r="S50" s="27"/>
      <c r="T50" s="27"/>
      <c r="U50" s="55"/>
      <c r="V50" s="55"/>
      <c r="W50" s="55"/>
    </row>
    <row r="51" spans="1:23" x14ac:dyDescent="0.3">
      <c r="A51" s="194"/>
      <c r="B51" s="206"/>
      <c r="C51" s="208"/>
      <c r="D51" s="19"/>
      <c r="E51" s="10"/>
      <c r="F51" s="224"/>
      <c r="G51" s="103"/>
      <c r="O51" s="55">
        <v>50</v>
      </c>
      <c r="P51" s="55" t="s">
        <v>88</v>
      </c>
      <c r="Q51" s="55">
        <v>95.03</v>
      </c>
      <c r="R51" s="27"/>
      <c r="S51" s="27"/>
      <c r="T51" s="27"/>
      <c r="U51" s="55"/>
      <c r="V51" s="55"/>
      <c r="W51" s="55"/>
    </row>
    <row r="52" spans="1:23" x14ac:dyDescent="0.3">
      <c r="A52" s="194"/>
      <c r="B52" s="236"/>
      <c r="C52" s="209"/>
      <c r="D52" s="6"/>
      <c r="E52" s="8"/>
      <c r="F52" s="225"/>
      <c r="G52" s="99"/>
      <c r="O52" s="55">
        <v>51</v>
      </c>
      <c r="P52" s="55" t="s">
        <v>89</v>
      </c>
      <c r="Q52" s="55">
        <v>94.58</v>
      </c>
      <c r="R52" s="27"/>
      <c r="S52" s="27"/>
      <c r="T52" s="27"/>
      <c r="U52" s="55"/>
      <c r="V52" s="55"/>
      <c r="W52" s="55"/>
    </row>
    <row r="53" spans="1:23" x14ac:dyDescent="0.3">
      <c r="A53" s="194"/>
      <c r="B53" s="206"/>
      <c r="C53" s="237"/>
      <c r="D53" s="4"/>
      <c r="E53" s="10"/>
      <c r="F53" s="224"/>
      <c r="G53" s="103"/>
      <c r="O53" s="55">
        <v>52</v>
      </c>
      <c r="P53" s="55" t="s">
        <v>90</v>
      </c>
      <c r="Q53" s="55">
        <v>93.41</v>
      </c>
      <c r="R53" s="27"/>
      <c r="S53" s="27"/>
      <c r="T53" s="27"/>
      <c r="U53" s="55"/>
      <c r="V53" s="55"/>
      <c r="W53" s="55"/>
    </row>
    <row r="54" spans="1:23" x14ac:dyDescent="0.3">
      <c r="A54" s="194"/>
      <c r="B54" s="207"/>
      <c r="C54" s="238"/>
      <c r="D54" s="5"/>
      <c r="E54" s="8"/>
      <c r="F54" s="225"/>
      <c r="G54" s="99"/>
      <c r="O54" s="55">
        <v>53</v>
      </c>
      <c r="P54" s="55" t="s">
        <v>91</v>
      </c>
      <c r="Q54" s="55">
        <v>95.03</v>
      </c>
      <c r="R54" s="27"/>
      <c r="S54" s="27"/>
      <c r="T54" s="27"/>
      <c r="U54" s="55"/>
      <c r="V54" s="55"/>
      <c r="W54" s="55"/>
    </row>
    <row r="55" spans="1:23" ht="15" customHeight="1" x14ac:dyDescent="0.3">
      <c r="A55" s="194"/>
      <c r="B55" s="211"/>
      <c r="C55" s="208"/>
      <c r="D55" s="4"/>
      <c r="E55" s="10"/>
      <c r="F55" s="224"/>
      <c r="G55" s="103"/>
      <c r="O55" s="55">
        <v>54</v>
      </c>
      <c r="P55" s="55" t="s">
        <v>92</v>
      </c>
      <c r="Q55" s="55">
        <v>95.26</v>
      </c>
      <c r="R55" s="27"/>
      <c r="S55" s="27"/>
      <c r="T55" s="27"/>
      <c r="U55" s="55"/>
      <c r="V55" s="55"/>
      <c r="W55" s="55"/>
    </row>
    <row r="56" spans="1:23" ht="15" customHeight="1" x14ac:dyDescent="0.3">
      <c r="A56" s="194"/>
      <c r="B56" s="212"/>
      <c r="C56" s="209"/>
      <c r="D56" s="5"/>
      <c r="E56" s="8"/>
      <c r="F56" s="225"/>
      <c r="G56" s="99"/>
      <c r="O56" s="55">
        <v>55</v>
      </c>
      <c r="P56" s="55" t="s">
        <v>93</v>
      </c>
      <c r="Q56" s="55">
        <v>95.44</v>
      </c>
      <c r="R56" s="27"/>
      <c r="S56" s="27"/>
      <c r="T56" s="27"/>
      <c r="U56" s="55"/>
      <c r="V56" s="55"/>
      <c r="W56" s="55"/>
    </row>
    <row r="57" spans="1:23" x14ac:dyDescent="0.3">
      <c r="A57" s="194"/>
      <c r="B57" s="211"/>
      <c r="C57" s="208"/>
      <c r="D57" s="19"/>
      <c r="E57" s="10"/>
      <c r="F57" s="224"/>
      <c r="G57" s="103"/>
      <c r="O57" s="55">
        <v>56</v>
      </c>
      <c r="P57" s="55" t="s">
        <v>94</v>
      </c>
      <c r="Q57" s="55">
        <v>96.41</v>
      </c>
      <c r="R57" s="27"/>
      <c r="S57" s="27"/>
      <c r="T57" s="27"/>
      <c r="U57" s="55"/>
      <c r="V57" s="55"/>
      <c r="W57" s="55"/>
    </row>
    <row r="58" spans="1:23" x14ac:dyDescent="0.3">
      <c r="A58" s="194"/>
      <c r="B58" s="212"/>
      <c r="C58" s="209"/>
      <c r="D58" s="6"/>
      <c r="E58" s="8"/>
      <c r="F58" s="225"/>
      <c r="G58" s="99"/>
      <c r="O58" s="55">
        <v>57</v>
      </c>
      <c r="P58" s="55" t="s">
        <v>95</v>
      </c>
      <c r="Q58" s="55">
        <v>93.81</v>
      </c>
      <c r="R58" s="27"/>
      <c r="S58" s="27"/>
      <c r="T58" s="27"/>
      <c r="U58" s="55"/>
      <c r="V58" s="55"/>
      <c r="W58" s="55"/>
    </row>
    <row r="59" spans="1:23" x14ac:dyDescent="0.3">
      <c r="A59" s="194"/>
      <c r="B59" s="211"/>
      <c r="C59" s="208"/>
      <c r="D59" s="4"/>
      <c r="E59" s="10"/>
      <c r="F59" s="97"/>
      <c r="G59" s="108"/>
      <c r="O59" s="55">
        <v>58</v>
      </c>
      <c r="P59" s="55" t="s">
        <v>96</v>
      </c>
      <c r="Q59" s="55">
        <v>91.89</v>
      </c>
      <c r="R59" s="27"/>
      <c r="S59" s="27"/>
      <c r="T59" s="27"/>
      <c r="U59" s="55"/>
      <c r="V59" s="55"/>
      <c r="W59" s="55"/>
    </row>
    <row r="60" spans="1:23" ht="15" thickBot="1" x14ac:dyDescent="0.35">
      <c r="A60" s="195"/>
      <c r="B60" s="234"/>
      <c r="C60" s="232"/>
      <c r="D60" s="29"/>
      <c r="E60" s="13"/>
      <c r="F60" s="235"/>
      <c r="G60" s="104"/>
      <c r="R60" s="27"/>
      <c r="S60" s="27"/>
      <c r="T60" s="27"/>
      <c r="U60" s="27"/>
    </row>
    <row r="61" spans="1:23" x14ac:dyDescent="0.3">
      <c r="B61"/>
      <c r="C61"/>
      <c r="D61"/>
      <c r="R61" s="27"/>
      <c r="S61" s="27"/>
      <c r="T61" s="27"/>
      <c r="U61" s="27"/>
    </row>
    <row r="62" spans="1:23" x14ac:dyDescent="0.3">
      <c r="B62"/>
      <c r="C62"/>
      <c r="D62"/>
      <c r="R62" s="27"/>
      <c r="S62" s="27"/>
      <c r="T62"/>
    </row>
    <row r="63" spans="1:23" x14ac:dyDescent="0.3">
      <c r="R63" s="27"/>
      <c r="S63" s="27"/>
      <c r="T63"/>
    </row>
    <row r="64" spans="1:23" x14ac:dyDescent="0.3">
      <c r="R64" s="27"/>
      <c r="S64" s="27"/>
      <c r="T64"/>
    </row>
    <row r="65" spans="18:20" x14ac:dyDescent="0.3">
      <c r="R65" s="27"/>
      <c r="S65" s="27"/>
      <c r="T65"/>
    </row>
    <row r="66" spans="18:20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ht="15" customHeight="1" x14ac:dyDescent="0.3">
      <c r="R69" s="27"/>
      <c r="S69" s="27"/>
      <c r="T69"/>
    </row>
    <row r="70" spans="18:20" ht="15" customHeight="1" x14ac:dyDescent="0.3">
      <c r="R70" s="27"/>
      <c r="S70" s="27"/>
      <c r="T70"/>
    </row>
    <row r="71" spans="18:20" x14ac:dyDescent="0.3">
      <c r="R71" s="27"/>
      <c r="S71" s="27"/>
      <c r="T71"/>
    </row>
    <row r="72" spans="18:20" x14ac:dyDescent="0.3">
      <c r="R72" s="27"/>
      <c r="S72" s="27"/>
      <c r="T72"/>
    </row>
    <row r="73" spans="18:20" x14ac:dyDescent="0.3">
      <c r="R73" s="27"/>
      <c r="S73" s="27"/>
      <c r="T73"/>
    </row>
    <row r="74" spans="18:20" x14ac:dyDescent="0.3">
      <c r="R74" s="27"/>
      <c r="S74" s="27"/>
      <c r="T74"/>
    </row>
    <row r="75" spans="18:20" x14ac:dyDescent="0.3">
      <c r="R75" s="27"/>
      <c r="S75" s="27"/>
      <c r="T75"/>
    </row>
    <row r="83" ht="15" customHeight="1" x14ac:dyDescent="0.3"/>
    <row r="84" ht="15" customHeight="1" x14ac:dyDescent="0.3"/>
    <row r="97" ht="15" customHeight="1" x14ac:dyDescent="0.3"/>
    <row r="98" ht="15" customHeight="1" x14ac:dyDescent="0.3"/>
    <row r="111" ht="15" customHeight="1" x14ac:dyDescent="0.3"/>
    <row r="112" ht="15" customHeight="1" x14ac:dyDescent="0.3"/>
    <row r="125" ht="15" customHeight="1" x14ac:dyDescent="0.3"/>
    <row r="126" ht="15" customHeight="1" x14ac:dyDescent="0.3"/>
    <row r="139" ht="15" customHeight="1" x14ac:dyDescent="0.3"/>
    <row r="140" ht="15" customHeight="1" x14ac:dyDescent="0.3"/>
    <row r="153" ht="15" customHeight="1" x14ac:dyDescent="0.3"/>
    <row r="154" ht="15" customHeight="1" x14ac:dyDescent="0.3"/>
    <row r="167" ht="15" customHeight="1" x14ac:dyDescent="0.3"/>
    <row r="168" ht="15" customHeight="1" x14ac:dyDescent="0.3"/>
    <row r="181" ht="15" customHeight="1" x14ac:dyDescent="0.3"/>
    <row r="182" ht="15" customHeight="1" x14ac:dyDescent="0.3"/>
  </sheetData>
  <mergeCells count="123">
    <mergeCell ref="B57:B58"/>
    <mergeCell ref="C57:C58"/>
    <mergeCell ref="F57:F58"/>
    <mergeCell ref="G57:G58"/>
    <mergeCell ref="B59:B60"/>
    <mergeCell ref="C59:C60"/>
    <mergeCell ref="F59:F60"/>
    <mergeCell ref="G59:G60"/>
    <mergeCell ref="B53:B54"/>
    <mergeCell ref="C53:C54"/>
    <mergeCell ref="F53:F54"/>
    <mergeCell ref="G53:G54"/>
    <mergeCell ref="B55:B56"/>
    <mergeCell ref="C55:C56"/>
    <mergeCell ref="F55:F56"/>
    <mergeCell ref="G55:G56"/>
    <mergeCell ref="B49:B50"/>
    <mergeCell ref="C49:C50"/>
    <mergeCell ref="F49:F50"/>
    <mergeCell ref="G49:G50"/>
    <mergeCell ref="B51:B52"/>
    <mergeCell ref="C51:C52"/>
    <mergeCell ref="F51:F52"/>
    <mergeCell ref="G51:G52"/>
    <mergeCell ref="B45:B46"/>
    <mergeCell ref="C45:C46"/>
    <mergeCell ref="F45:F46"/>
    <mergeCell ref="G45:G46"/>
    <mergeCell ref="B47:B48"/>
    <mergeCell ref="C47:C48"/>
    <mergeCell ref="F47:F48"/>
    <mergeCell ref="G47:G48"/>
    <mergeCell ref="B41:B42"/>
    <mergeCell ref="C41:C42"/>
    <mergeCell ref="F41:F42"/>
    <mergeCell ref="G41:G42"/>
    <mergeCell ref="B43:B44"/>
    <mergeCell ref="C43:C44"/>
    <mergeCell ref="F43:F44"/>
    <mergeCell ref="G43:G44"/>
    <mergeCell ref="B37:B38"/>
    <mergeCell ref="C37:C38"/>
    <mergeCell ref="F37:F38"/>
    <mergeCell ref="G37:G38"/>
    <mergeCell ref="B39:B40"/>
    <mergeCell ref="C39:C40"/>
    <mergeCell ref="F39:F40"/>
    <mergeCell ref="G39:G40"/>
    <mergeCell ref="B33:B34"/>
    <mergeCell ref="C33:C34"/>
    <mergeCell ref="F33:F34"/>
    <mergeCell ref="G33:G34"/>
    <mergeCell ref="B35:B36"/>
    <mergeCell ref="C35:C36"/>
    <mergeCell ref="F35:F36"/>
    <mergeCell ref="G35:G36"/>
    <mergeCell ref="B29:B30"/>
    <mergeCell ref="C29:C30"/>
    <mergeCell ref="F29:F30"/>
    <mergeCell ref="G29:G30"/>
    <mergeCell ref="B31:B32"/>
    <mergeCell ref="C31:C32"/>
    <mergeCell ref="F31:F32"/>
    <mergeCell ref="G31:G32"/>
    <mergeCell ref="B25:B26"/>
    <mergeCell ref="C25:C26"/>
    <mergeCell ref="F25:F26"/>
    <mergeCell ref="G25:G26"/>
    <mergeCell ref="B27:B28"/>
    <mergeCell ref="C27:C28"/>
    <mergeCell ref="F27:F28"/>
    <mergeCell ref="G27:G28"/>
    <mergeCell ref="B21:B22"/>
    <mergeCell ref="C21:C22"/>
    <mergeCell ref="F21:F22"/>
    <mergeCell ref="G21:G22"/>
    <mergeCell ref="B23:B24"/>
    <mergeCell ref="C23:C24"/>
    <mergeCell ref="F23:F24"/>
    <mergeCell ref="G23:G24"/>
    <mergeCell ref="A15:A60"/>
    <mergeCell ref="B15:B16"/>
    <mergeCell ref="C15:C16"/>
    <mergeCell ref="F15:F16"/>
    <mergeCell ref="G15:G16"/>
    <mergeCell ref="B17:B18"/>
    <mergeCell ref="H7:H8"/>
    <mergeCell ref="I7:I8"/>
    <mergeCell ref="C9:C10"/>
    <mergeCell ref="F9:F10"/>
    <mergeCell ref="G9:G10"/>
    <mergeCell ref="B11:B12"/>
    <mergeCell ref="C11:C12"/>
    <mergeCell ref="F11:F12"/>
    <mergeCell ref="G11:G12"/>
    <mergeCell ref="C17:C18"/>
    <mergeCell ref="F17:F18"/>
    <mergeCell ref="G17:G18"/>
    <mergeCell ref="B19:B20"/>
    <mergeCell ref="C19:C20"/>
    <mergeCell ref="F19:F20"/>
    <mergeCell ref="G19:G20"/>
    <mergeCell ref="B13:B14"/>
    <mergeCell ref="C13:C14"/>
    <mergeCell ref="H3:H4"/>
    <mergeCell ref="I3:I4"/>
    <mergeCell ref="C5:C6"/>
    <mergeCell ref="F5:F6"/>
    <mergeCell ref="G5:G6"/>
    <mergeCell ref="H5:H6"/>
    <mergeCell ref="I5:I6"/>
    <mergeCell ref="A2:B2"/>
    <mergeCell ref="A3:A14"/>
    <mergeCell ref="B3:B6"/>
    <mergeCell ref="C3:C4"/>
    <mergeCell ref="F3:F4"/>
    <mergeCell ref="G3:G4"/>
    <mergeCell ref="B7:B10"/>
    <mergeCell ref="C7:C8"/>
    <mergeCell ref="F7:F8"/>
    <mergeCell ref="G7:G8"/>
    <mergeCell ref="F13:F14"/>
    <mergeCell ref="G13:G14"/>
  </mergeCells>
  <conditionalFormatting sqref="G15:G60">
    <cfRule type="expression" dxfId="79" priority="1" stopIfTrue="1">
      <formula>IF($C15=500,G15&gt;84.5)</formula>
    </cfRule>
  </conditionalFormatting>
  <conditionalFormatting sqref="I3:I8">
    <cfRule type="expression" dxfId="78" priority="4">
      <formula>($I3="N")</formula>
    </cfRule>
  </conditionalFormatting>
  <printOptions horizontalCentered="1"/>
  <pageMargins left="0.7" right="0.7" top="0.68" bottom="0.32" header="0.17" footer="0.17"/>
  <pageSetup scale="79"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F7B298DC-B6B4-4BC7-8221-3D563FB83F9C}">
            <xm:f>'Run 2 (% Cells)'!$E3&lt;30</xm:f>
            <x14:dxf>
              <fill>
                <patternFill>
                  <bgColor rgb="FFFFFFCC"/>
                </patternFill>
              </fill>
            </x14:dxf>
          </x14:cfRule>
          <xm:sqref>D3:D60</xm:sqref>
        </x14:conditionalFormatting>
        <x14:conditionalFormatting xmlns:xm="http://schemas.microsoft.com/office/excel/2006/main">
          <x14:cfRule type="expression" priority="2" id="{ECE63E9D-E800-4419-9AFE-35F5DDDBB246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4C9CCA18-29B1-4DDA-8519-BE2A77D1D1C2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G5:G16</xm:sqref>
        </x14:conditionalFormatting>
        <x14:conditionalFormatting xmlns:xm="http://schemas.microsoft.com/office/excel/2006/main">
          <x14:cfRule type="expression" priority="1210" id="{ECE63E9D-E800-4419-9AFE-35F5DDDBB246}">
            <xm:f>IF(Summary!#REF!=100,G17&lt;95.5)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11" id="{4C9CCA18-29B1-4DDA-8519-BE2A77D1D1C2}">
            <xm:f>IF(Summary!#REF!=90,OR(G17&gt;95.4,G17&lt;84.49))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G17:G60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0E61-CE93-492A-8869-57B76A635D63}">
  <sheetPr>
    <tabColor rgb="FFCCCCFF"/>
    <pageSetUpPr fitToPage="1"/>
  </sheetPr>
  <dimension ref="A1:L60"/>
  <sheetViews>
    <sheetView topLeftCell="A9" zoomScaleNormal="100" workbookViewId="0">
      <selection activeCell="B17" sqref="B17:E60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2" max="12" width="7.109375" customWidth="1"/>
  </cols>
  <sheetData>
    <row r="1" spans="1:12" ht="15" thickBot="1" x14ac:dyDescent="0.35">
      <c r="J1" s="54" t="s">
        <v>36</v>
      </c>
      <c r="K1" s="54" t="s">
        <v>37</v>
      </c>
      <c r="L1" s="54" t="s">
        <v>38</v>
      </c>
    </row>
    <row r="2" spans="1:12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39</v>
      </c>
      <c r="L2" s="55">
        <v>73.55</v>
      </c>
    </row>
    <row r="3" spans="1:12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>$L$2</f>
        <v>73.55</v>
      </c>
      <c r="J3" s="55">
        <v>2</v>
      </c>
      <c r="K3" s="55" t="s">
        <v>40</v>
      </c>
      <c r="L3" s="55">
        <v>72.69</v>
      </c>
    </row>
    <row r="4" spans="1:12" x14ac:dyDescent="0.3">
      <c r="A4" s="240"/>
      <c r="B4" s="180"/>
      <c r="C4" s="153"/>
      <c r="D4" s="30">
        <f t="shared" ref="D4:D60" si="0">D3+1</f>
        <v>2</v>
      </c>
      <c r="E4" s="21">
        <f>$L$3</f>
        <v>72.69</v>
      </c>
      <c r="J4" s="55">
        <v>3</v>
      </c>
      <c r="K4" s="55" t="s">
        <v>41</v>
      </c>
      <c r="L4" s="55">
        <v>74.83</v>
      </c>
    </row>
    <row r="5" spans="1:12" ht="15" customHeight="1" x14ac:dyDescent="0.3">
      <c r="A5" s="240"/>
      <c r="B5" s="180"/>
      <c r="C5" s="152" t="s">
        <v>0</v>
      </c>
      <c r="D5" s="30">
        <f t="shared" si="0"/>
        <v>3</v>
      </c>
      <c r="E5" s="21">
        <f>$L$4</f>
        <v>74.83</v>
      </c>
      <c r="J5" s="55">
        <v>4</v>
      </c>
      <c r="K5" s="55" t="s">
        <v>42</v>
      </c>
      <c r="L5" s="55">
        <v>73.31</v>
      </c>
    </row>
    <row r="6" spans="1:12" x14ac:dyDescent="0.3">
      <c r="A6" s="240"/>
      <c r="B6" s="181"/>
      <c r="C6" s="129"/>
      <c r="D6" s="5">
        <f t="shared" si="0"/>
        <v>4</v>
      </c>
      <c r="E6" s="22">
        <f>$L$5</f>
        <v>73.31</v>
      </c>
      <c r="J6" s="55">
        <v>5</v>
      </c>
      <c r="K6" s="55" t="s">
        <v>43</v>
      </c>
      <c r="L6" s="55">
        <v>73.849999999999994</v>
      </c>
    </row>
    <row r="7" spans="1:12" ht="15" customHeight="1" x14ac:dyDescent="0.3">
      <c r="A7" s="240"/>
      <c r="B7" s="179" t="s">
        <v>11</v>
      </c>
      <c r="C7" s="128" t="str">
        <f>Summary!$B$8</f>
        <v>0.1% DMSO - PI</v>
      </c>
      <c r="D7" s="4">
        <f t="shared" si="0"/>
        <v>5</v>
      </c>
      <c r="E7" s="23">
        <f>$L$6</f>
        <v>73.849999999999994</v>
      </c>
      <c r="J7" s="55">
        <v>6</v>
      </c>
      <c r="K7" s="55" t="s">
        <v>44</v>
      </c>
      <c r="L7" s="55">
        <v>76.41</v>
      </c>
    </row>
    <row r="8" spans="1:12" x14ac:dyDescent="0.3">
      <c r="A8" s="240"/>
      <c r="B8" s="180"/>
      <c r="C8" s="178"/>
      <c r="D8" s="6">
        <f t="shared" si="0"/>
        <v>6</v>
      </c>
      <c r="E8" s="25">
        <f t="shared" ref="E8:E39" si="1">$L7</f>
        <v>76.41</v>
      </c>
      <c r="J8" s="55">
        <v>7</v>
      </c>
      <c r="K8" s="55" t="s">
        <v>45</v>
      </c>
      <c r="L8" s="55">
        <v>78.3</v>
      </c>
    </row>
    <row r="9" spans="1:12" ht="15" customHeight="1" x14ac:dyDescent="0.3">
      <c r="A9" s="240"/>
      <c r="B9" s="180"/>
      <c r="C9" s="191" t="str">
        <f>Summary!$B$10</f>
        <v>0.1% Acetone - PI</v>
      </c>
      <c r="D9" s="4">
        <f t="shared" si="0"/>
        <v>7</v>
      </c>
      <c r="E9" s="23">
        <f t="shared" si="1"/>
        <v>78.3</v>
      </c>
      <c r="J9" s="55">
        <v>8</v>
      </c>
      <c r="K9" s="55" t="s">
        <v>46</v>
      </c>
      <c r="L9" s="55">
        <v>74.959999999999994</v>
      </c>
    </row>
    <row r="10" spans="1:12" x14ac:dyDescent="0.3">
      <c r="A10" s="240"/>
      <c r="B10" s="180"/>
      <c r="C10" s="250"/>
      <c r="D10" s="6">
        <f t="shared" si="0"/>
        <v>8</v>
      </c>
      <c r="E10" s="25">
        <f t="shared" si="1"/>
        <v>74.959999999999994</v>
      </c>
      <c r="J10" s="55">
        <v>9</v>
      </c>
      <c r="K10" s="55" t="s">
        <v>47</v>
      </c>
      <c r="L10" s="55">
        <v>68.33</v>
      </c>
    </row>
    <row r="11" spans="1:12" x14ac:dyDescent="0.3">
      <c r="A11" s="240"/>
      <c r="B11" s="248" t="str">
        <f>Summary!$A$12</f>
        <v>Reactive Black 5</v>
      </c>
      <c r="C11" s="208">
        <f>Summary!$B$12</f>
        <v>250</v>
      </c>
      <c r="D11" s="4">
        <f t="shared" si="0"/>
        <v>9</v>
      </c>
      <c r="E11" s="23">
        <f t="shared" si="1"/>
        <v>68.33</v>
      </c>
      <c r="J11" s="55">
        <v>10</v>
      </c>
      <c r="K11" s="55" t="s">
        <v>48</v>
      </c>
      <c r="L11" s="55">
        <v>66.81</v>
      </c>
    </row>
    <row r="12" spans="1:12" x14ac:dyDescent="0.3">
      <c r="A12" s="240"/>
      <c r="B12" s="249"/>
      <c r="C12" s="209"/>
      <c r="D12" s="5">
        <f t="shared" si="0"/>
        <v>10</v>
      </c>
      <c r="E12" s="22">
        <f t="shared" si="1"/>
        <v>66.81</v>
      </c>
      <c r="J12" s="55">
        <v>11</v>
      </c>
      <c r="K12" s="55" t="s">
        <v>49</v>
      </c>
      <c r="L12" s="55">
        <v>38.25</v>
      </c>
    </row>
    <row r="13" spans="1:12" ht="15" customHeight="1" x14ac:dyDescent="0.3">
      <c r="A13" s="240"/>
      <c r="B13" s="248" t="str">
        <f>Summary!$A$14</f>
        <v>PPD</v>
      </c>
      <c r="C13" s="208">
        <f>Summary!$B$14</f>
        <v>75</v>
      </c>
      <c r="D13" s="4">
        <f t="shared" si="0"/>
        <v>11</v>
      </c>
      <c r="E13" s="23">
        <f t="shared" si="1"/>
        <v>38.25</v>
      </c>
      <c r="J13" s="55">
        <v>12</v>
      </c>
      <c r="K13" s="55" t="s">
        <v>50</v>
      </c>
      <c r="L13" s="55">
        <v>36.299999999999997</v>
      </c>
    </row>
    <row r="14" spans="1:12" ht="15" thickBot="1" x14ac:dyDescent="0.35">
      <c r="A14" s="241"/>
      <c r="B14" s="251"/>
      <c r="C14" s="232"/>
      <c r="D14" s="29">
        <f t="shared" si="0"/>
        <v>12</v>
      </c>
      <c r="E14" s="26">
        <f t="shared" si="1"/>
        <v>36.299999999999997</v>
      </c>
      <c r="J14" s="55">
        <v>13</v>
      </c>
      <c r="K14" s="55" t="s">
        <v>51</v>
      </c>
      <c r="L14" s="55">
        <v>70.819999999999993</v>
      </c>
    </row>
    <row r="15" spans="1:12" ht="15" customHeight="1" x14ac:dyDescent="0.3">
      <c r="A15" s="193" t="s">
        <v>35</v>
      </c>
      <c r="B15" s="254" t="str">
        <f>Summary!$A$16</f>
        <v>BRTGA-021</v>
      </c>
      <c r="C15" s="247">
        <f>Summary!$B$16</f>
        <v>500</v>
      </c>
      <c r="D15" s="19">
        <f t="shared" si="0"/>
        <v>13</v>
      </c>
      <c r="E15" s="24">
        <f t="shared" si="1"/>
        <v>70.819999999999993</v>
      </c>
      <c r="J15" s="55">
        <v>14</v>
      </c>
      <c r="K15" s="55" t="s">
        <v>52</v>
      </c>
      <c r="L15" s="55">
        <v>72.91</v>
      </c>
    </row>
    <row r="16" spans="1:12" x14ac:dyDescent="0.3">
      <c r="A16" s="194"/>
      <c r="B16" s="246"/>
      <c r="C16" s="209"/>
      <c r="D16" s="5">
        <f t="shared" si="0"/>
        <v>14</v>
      </c>
      <c r="E16" s="22">
        <f t="shared" si="1"/>
        <v>72.91</v>
      </c>
      <c r="J16" s="55">
        <v>15</v>
      </c>
      <c r="K16" s="55" t="s">
        <v>53</v>
      </c>
      <c r="L16" s="55">
        <v>56.36</v>
      </c>
    </row>
    <row r="17" spans="1:12" ht="15" customHeight="1" x14ac:dyDescent="0.3">
      <c r="A17" s="194"/>
      <c r="B17" s="244"/>
      <c r="C17" s="208"/>
      <c r="D17" s="4"/>
      <c r="E17" s="23"/>
      <c r="J17" s="55">
        <v>16</v>
      </c>
      <c r="K17" s="55" t="s">
        <v>54</v>
      </c>
      <c r="L17" s="55">
        <v>54.44</v>
      </c>
    </row>
    <row r="18" spans="1:12" x14ac:dyDescent="0.3">
      <c r="A18" s="194"/>
      <c r="B18" s="246"/>
      <c r="C18" s="209"/>
      <c r="D18" s="5"/>
      <c r="E18" s="22"/>
      <c r="J18" s="55">
        <v>17</v>
      </c>
      <c r="K18" s="55" t="s">
        <v>55</v>
      </c>
      <c r="L18" s="55">
        <v>72.19</v>
      </c>
    </row>
    <row r="19" spans="1:12" ht="15" customHeight="1" x14ac:dyDescent="0.3">
      <c r="A19" s="194"/>
      <c r="B19" s="197"/>
      <c r="C19" s="208"/>
      <c r="D19" s="4"/>
      <c r="E19" s="23"/>
      <c r="J19" s="55">
        <v>18</v>
      </c>
      <c r="K19" s="55" t="s">
        <v>56</v>
      </c>
      <c r="L19" s="55">
        <v>70.16</v>
      </c>
    </row>
    <row r="20" spans="1:12" x14ac:dyDescent="0.3">
      <c r="A20" s="194"/>
      <c r="B20" s="198"/>
      <c r="C20" s="209"/>
      <c r="D20" s="5"/>
      <c r="E20" s="22"/>
      <c r="J20" s="55">
        <v>19</v>
      </c>
      <c r="K20" s="55" t="s">
        <v>57</v>
      </c>
      <c r="L20" s="55">
        <v>79.03</v>
      </c>
    </row>
    <row r="21" spans="1:12" ht="15" customHeight="1" x14ac:dyDescent="0.3">
      <c r="A21" s="194"/>
      <c r="B21" s="244"/>
      <c r="C21" s="208"/>
      <c r="D21" s="4"/>
      <c r="E21" s="23"/>
      <c r="J21" s="55">
        <v>20</v>
      </c>
      <c r="K21" s="55" t="s">
        <v>58</v>
      </c>
      <c r="L21" s="55">
        <v>78.67</v>
      </c>
    </row>
    <row r="22" spans="1:12" x14ac:dyDescent="0.3">
      <c r="A22" s="194"/>
      <c r="B22" s="246"/>
      <c r="C22" s="209"/>
      <c r="D22" s="5"/>
      <c r="E22" s="22"/>
      <c r="J22" s="55">
        <v>21</v>
      </c>
      <c r="K22" s="55" t="s">
        <v>59</v>
      </c>
      <c r="L22" s="55">
        <v>55.73</v>
      </c>
    </row>
    <row r="23" spans="1:12" ht="15" customHeight="1" x14ac:dyDescent="0.3">
      <c r="A23" s="194"/>
      <c r="B23" s="244"/>
      <c r="C23" s="208"/>
      <c r="D23" s="4"/>
      <c r="E23" s="23"/>
      <c r="J23" s="55">
        <v>22</v>
      </c>
      <c r="K23" s="55" t="s">
        <v>60</v>
      </c>
      <c r="L23" s="55">
        <v>55.97</v>
      </c>
    </row>
    <row r="24" spans="1:12" x14ac:dyDescent="0.3">
      <c r="A24" s="194"/>
      <c r="B24" s="246"/>
      <c r="C24" s="209"/>
      <c r="D24" s="5"/>
      <c r="E24" s="22"/>
      <c r="J24" s="55">
        <v>23</v>
      </c>
      <c r="K24" s="55" t="s">
        <v>61</v>
      </c>
      <c r="L24" s="55">
        <v>58.29</v>
      </c>
    </row>
    <row r="25" spans="1:12" x14ac:dyDescent="0.3">
      <c r="A25" s="194"/>
      <c r="B25" s="244"/>
      <c r="C25" s="208"/>
      <c r="D25" s="4"/>
      <c r="E25" s="23"/>
      <c r="J25" s="55">
        <v>24</v>
      </c>
      <c r="K25" s="55" t="s">
        <v>62</v>
      </c>
      <c r="L25" s="55">
        <v>56.57</v>
      </c>
    </row>
    <row r="26" spans="1:12" x14ac:dyDescent="0.3">
      <c r="A26" s="194"/>
      <c r="B26" s="246"/>
      <c r="C26" s="209"/>
      <c r="D26" s="5"/>
      <c r="E26" s="22"/>
      <c r="J26" s="55" t="s">
        <v>102</v>
      </c>
      <c r="K26" s="55" t="s">
        <v>63</v>
      </c>
      <c r="L26" s="55">
        <v>36.14</v>
      </c>
    </row>
    <row r="27" spans="1:12" x14ac:dyDescent="0.3">
      <c r="A27" s="194"/>
      <c r="B27" s="244"/>
      <c r="C27" s="208"/>
      <c r="D27" s="4"/>
      <c r="E27" s="23"/>
      <c r="J27" s="55">
        <v>26</v>
      </c>
      <c r="K27" s="55" t="s">
        <v>64</v>
      </c>
      <c r="L27" s="55">
        <v>32.409999999999997</v>
      </c>
    </row>
    <row r="28" spans="1:12" x14ac:dyDescent="0.3">
      <c r="A28" s="194"/>
      <c r="B28" s="246"/>
      <c r="C28" s="209"/>
      <c r="D28" s="5"/>
      <c r="E28" s="22"/>
      <c r="J28" s="55">
        <v>27</v>
      </c>
      <c r="K28" s="55" t="s">
        <v>65</v>
      </c>
      <c r="L28" s="55">
        <v>76.62</v>
      </c>
    </row>
    <row r="29" spans="1:12" ht="15" customHeight="1" x14ac:dyDescent="0.3">
      <c r="A29" s="194"/>
      <c r="B29" s="197"/>
      <c r="C29" s="208"/>
      <c r="D29" s="4"/>
      <c r="E29" s="23"/>
      <c r="J29" s="55">
        <v>28</v>
      </c>
      <c r="K29" s="55" t="s">
        <v>66</v>
      </c>
      <c r="L29" s="55">
        <v>77.91</v>
      </c>
    </row>
    <row r="30" spans="1:12" x14ac:dyDescent="0.3">
      <c r="A30" s="194"/>
      <c r="B30" s="198"/>
      <c r="C30" s="209"/>
      <c r="D30" s="5"/>
      <c r="E30" s="22"/>
      <c r="J30" s="55">
        <v>29</v>
      </c>
      <c r="K30" s="55" t="s">
        <v>67</v>
      </c>
      <c r="L30" s="55">
        <v>24.87</v>
      </c>
    </row>
    <row r="31" spans="1:12" x14ac:dyDescent="0.3">
      <c r="A31" s="194"/>
      <c r="B31" s="197"/>
      <c r="C31" s="208"/>
      <c r="D31" s="4"/>
      <c r="E31" s="23"/>
      <c r="J31" s="55">
        <v>30</v>
      </c>
      <c r="K31" s="55" t="s">
        <v>68</v>
      </c>
      <c r="L31" s="55">
        <v>25.91</v>
      </c>
    </row>
    <row r="32" spans="1:12" x14ac:dyDescent="0.3">
      <c r="A32" s="194"/>
      <c r="B32" s="198"/>
      <c r="C32" s="209"/>
      <c r="D32" s="5"/>
      <c r="E32" s="22"/>
      <c r="J32" s="55">
        <v>31</v>
      </c>
      <c r="K32" s="55" t="s">
        <v>69</v>
      </c>
      <c r="L32" s="55">
        <v>53.06</v>
      </c>
    </row>
    <row r="33" spans="1:12" x14ac:dyDescent="0.3">
      <c r="A33" s="194"/>
      <c r="B33" s="197"/>
      <c r="C33" s="208"/>
      <c r="D33" s="4"/>
      <c r="E33" s="23"/>
      <c r="J33" s="55">
        <v>32</v>
      </c>
      <c r="K33" s="55" t="s">
        <v>70</v>
      </c>
      <c r="L33" s="55">
        <v>53.27</v>
      </c>
    </row>
    <row r="34" spans="1:12" x14ac:dyDescent="0.3">
      <c r="A34" s="194"/>
      <c r="B34" s="198"/>
      <c r="C34" s="209"/>
      <c r="D34" s="5"/>
      <c r="E34" s="22"/>
      <c r="J34" s="55">
        <v>33</v>
      </c>
      <c r="K34" s="55" t="s">
        <v>71</v>
      </c>
      <c r="L34" s="55">
        <v>70.81</v>
      </c>
    </row>
    <row r="35" spans="1:12" x14ac:dyDescent="0.3">
      <c r="A35" s="194"/>
      <c r="B35" s="197"/>
      <c r="C35" s="208"/>
      <c r="D35" s="4"/>
      <c r="E35" s="23"/>
      <c r="J35" s="55">
        <v>34</v>
      </c>
      <c r="K35" s="55" t="s">
        <v>72</v>
      </c>
      <c r="L35" s="55">
        <v>71.41</v>
      </c>
    </row>
    <row r="36" spans="1:12" x14ac:dyDescent="0.3">
      <c r="A36" s="194"/>
      <c r="B36" s="198"/>
      <c r="C36" s="209"/>
      <c r="D36" s="5"/>
      <c r="E36" s="22"/>
      <c r="J36" s="55">
        <v>35</v>
      </c>
      <c r="K36" s="55" t="s">
        <v>73</v>
      </c>
      <c r="L36" s="55">
        <v>74.77</v>
      </c>
    </row>
    <row r="37" spans="1:12" x14ac:dyDescent="0.3">
      <c r="A37" s="194"/>
      <c r="B37" s="197"/>
      <c r="C37" s="208"/>
      <c r="D37" s="4"/>
      <c r="E37" s="23"/>
      <c r="J37" s="55">
        <v>36</v>
      </c>
      <c r="K37" s="55" t="s">
        <v>74</v>
      </c>
      <c r="L37" s="55">
        <v>75.09</v>
      </c>
    </row>
    <row r="38" spans="1:12" x14ac:dyDescent="0.3">
      <c r="A38" s="194"/>
      <c r="B38" s="198"/>
      <c r="C38" s="209"/>
      <c r="D38" s="5"/>
      <c r="E38" s="22"/>
      <c r="J38" s="55">
        <v>37</v>
      </c>
      <c r="K38" s="55" t="s">
        <v>75</v>
      </c>
      <c r="L38" s="55">
        <v>80.72</v>
      </c>
    </row>
    <row r="39" spans="1:12" x14ac:dyDescent="0.3">
      <c r="A39" s="194"/>
      <c r="B39" s="244"/>
      <c r="C39" s="208"/>
      <c r="D39" s="4"/>
      <c r="E39" s="23"/>
      <c r="J39" s="55">
        <v>38</v>
      </c>
      <c r="K39" s="55" t="s">
        <v>76</v>
      </c>
      <c r="L39" s="55">
        <v>80.06</v>
      </c>
    </row>
    <row r="40" spans="1:12" x14ac:dyDescent="0.3">
      <c r="A40" s="194"/>
      <c r="B40" s="246"/>
      <c r="C40" s="209"/>
      <c r="D40" s="5"/>
      <c r="E40" s="22"/>
      <c r="J40" s="55">
        <v>39</v>
      </c>
      <c r="K40" s="55" t="s">
        <v>77</v>
      </c>
      <c r="L40" s="55">
        <v>80.06</v>
      </c>
    </row>
    <row r="41" spans="1:12" x14ac:dyDescent="0.3">
      <c r="A41" s="194"/>
      <c r="B41" s="244"/>
      <c r="C41" s="208"/>
      <c r="D41" s="4"/>
      <c r="E41" s="23"/>
      <c r="J41" s="55">
        <v>40</v>
      </c>
      <c r="K41" s="55" t="s">
        <v>78</v>
      </c>
      <c r="L41" s="55">
        <v>81.709999999999994</v>
      </c>
    </row>
    <row r="42" spans="1:12" x14ac:dyDescent="0.3">
      <c r="A42" s="194"/>
      <c r="B42" s="246"/>
      <c r="C42" s="209"/>
      <c r="D42" s="5"/>
      <c r="E42" s="22"/>
      <c r="J42" s="55">
        <v>41</v>
      </c>
      <c r="K42" s="55" t="s">
        <v>79</v>
      </c>
      <c r="L42" s="55">
        <v>65.44</v>
      </c>
    </row>
    <row r="43" spans="1:12" x14ac:dyDescent="0.3">
      <c r="A43" s="194"/>
      <c r="B43" s="197"/>
      <c r="C43" s="208"/>
      <c r="D43" s="4"/>
      <c r="E43" s="23"/>
      <c r="J43" s="55">
        <v>42</v>
      </c>
      <c r="K43" s="55" t="s">
        <v>80</v>
      </c>
      <c r="L43" s="55">
        <v>60.96</v>
      </c>
    </row>
    <row r="44" spans="1:12" x14ac:dyDescent="0.3">
      <c r="A44" s="194"/>
      <c r="B44" s="198"/>
      <c r="C44" s="209"/>
      <c r="D44" s="5"/>
      <c r="E44" s="22"/>
      <c r="J44" s="55">
        <v>43</v>
      </c>
      <c r="K44" s="55" t="s">
        <v>81</v>
      </c>
      <c r="L44" s="55">
        <v>80.709999999999994</v>
      </c>
    </row>
    <row r="45" spans="1:12" x14ac:dyDescent="0.3">
      <c r="A45" s="194"/>
      <c r="B45" s="197"/>
      <c r="C45" s="208"/>
      <c r="D45" s="4"/>
      <c r="E45" s="23"/>
      <c r="J45" s="55">
        <v>44</v>
      </c>
      <c r="K45" s="55" t="s">
        <v>82</v>
      </c>
      <c r="L45" s="55">
        <v>79.95</v>
      </c>
    </row>
    <row r="46" spans="1:12" x14ac:dyDescent="0.3">
      <c r="A46" s="194"/>
      <c r="B46" s="198"/>
      <c r="C46" s="209"/>
      <c r="D46" s="5"/>
      <c r="E46" s="22"/>
      <c r="J46" s="55">
        <v>45</v>
      </c>
      <c r="K46" s="55" t="s">
        <v>83</v>
      </c>
      <c r="L46" s="55">
        <v>80.61</v>
      </c>
    </row>
    <row r="47" spans="1:12" x14ac:dyDescent="0.3">
      <c r="A47" s="194"/>
      <c r="B47" s="197"/>
      <c r="C47" s="208"/>
      <c r="D47" s="4"/>
      <c r="E47" s="23"/>
      <c r="J47" s="55">
        <v>46</v>
      </c>
      <c r="K47" s="55" t="s">
        <v>84</v>
      </c>
      <c r="L47" s="55">
        <v>79.56</v>
      </c>
    </row>
    <row r="48" spans="1:12" x14ac:dyDescent="0.3">
      <c r="A48" s="194"/>
      <c r="B48" s="198"/>
      <c r="C48" s="209"/>
      <c r="D48" s="5"/>
      <c r="E48" s="22"/>
      <c r="J48" s="55">
        <v>47</v>
      </c>
      <c r="K48" s="55" t="s">
        <v>85</v>
      </c>
      <c r="L48" s="55">
        <v>80.819999999999993</v>
      </c>
    </row>
    <row r="49" spans="1:12" x14ac:dyDescent="0.3">
      <c r="A49" s="194"/>
      <c r="B49" s="197"/>
      <c r="C49" s="208"/>
      <c r="D49" s="4"/>
      <c r="E49" s="23"/>
      <c r="J49" s="55">
        <v>48</v>
      </c>
      <c r="K49" s="55" t="s">
        <v>86</v>
      </c>
      <c r="L49" s="55">
        <v>79.180000000000007</v>
      </c>
    </row>
    <row r="50" spans="1:12" x14ac:dyDescent="0.3">
      <c r="A50" s="194"/>
      <c r="B50" s="198"/>
      <c r="C50" s="209"/>
      <c r="D50" s="5"/>
      <c r="E50" s="22"/>
      <c r="J50" s="55">
        <v>49</v>
      </c>
      <c r="K50" s="55" t="s">
        <v>87</v>
      </c>
      <c r="L50" s="55">
        <v>80.77</v>
      </c>
    </row>
    <row r="51" spans="1:12" x14ac:dyDescent="0.3">
      <c r="A51" s="194"/>
      <c r="B51" s="197"/>
      <c r="C51" s="208"/>
      <c r="D51" s="4"/>
      <c r="E51" s="23"/>
      <c r="J51" s="55">
        <v>50</v>
      </c>
      <c r="K51" s="55" t="s">
        <v>88</v>
      </c>
      <c r="L51" s="55">
        <v>80.209999999999994</v>
      </c>
    </row>
    <row r="52" spans="1:12" x14ac:dyDescent="0.3">
      <c r="A52" s="194"/>
      <c r="B52" s="198"/>
      <c r="C52" s="209"/>
      <c r="D52" s="5"/>
      <c r="E52" s="22"/>
      <c r="J52" s="55">
        <v>51</v>
      </c>
      <c r="K52" s="55" t="s">
        <v>89</v>
      </c>
      <c r="L52" s="55">
        <v>80.11</v>
      </c>
    </row>
    <row r="53" spans="1:12" x14ac:dyDescent="0.3">
      <c r="A53" s="194"/>
      <c r="B53" s="197"/>
      <c r="C53" s="237"/>
      <c r="D53" s="4"/>
      <c r="E53" s="23"/>
      <c r="J53" s="55">
        <v>52</v>
      </c>
      <c r="K53" s="55" t="s">
        <v>90</v>
      </c>
      <c r="L53" s="55">
        <v>78.77</v>
      </c>
    </row>
    <row r="54" spans="1:12" x14ac:dyDescent="0.3">
      <c r="A54" s="194"/>
      <c r="B54" s="198"/>
      <c r="C54" s="238"/>
      <c r="D54" s="5"/>
      <c r="E54" s="22"/>
      <c r="J54" s="55">
        <v>53</v>
      </c>
      <c r="K54" s="55" t="s">
        <v>91</v>
      </c>
      <c r="L54" s="55">
        <v>80.37</v>
      </c>
    </row>
    <row r="55" spans="1:12" x14ac:dyDescent="0.3">
      <c r="A55" s="194"/>
      <c r="B55" s="244"/>
      <c r="C55" s="208"/>
      <c r="D55" s="4"/>
      <c r="E55" s="23"/>
      <c r="J55" s="55">
        <v>54</v>
      </c>
      <c r="K55" s="55" t="s">
        <v>92</v>
      </c>
      <c r="L55" s="55">
        <v>79.760000000000005</v>
      </c>
    </row>
    <row r="56" spans="1:12" x14ac:dyDescent="0.3">
      <c r="A56" s="194"/>
      <c r="B56" s="246"/>
      <c r="C56" s="209"/>
      <c r="D56" s="5"/>
      <c r="E56" s="22"/>
      <c r="J56" s="55">
        <v>55</v>
      </c>
      <c r="K56" s="55" t="s">
        <v>93</v>
      </c>
      <c r="L56" s="55">
        <v>81.739999999999995</v>
      </c>
    </row>
    <row r="57" spans="1:12" x14ac:dyDescent="0.3">
      <c r="A57" s="194"/>
      <c r="B57" s="244"/>
      <c r="C57" s="208"/>
      <c r="D57" s="4"/>
      <c r="E57" s="23"/>
      <c r="J57" s="55">
        <v>56</v>
      </c>
      <c r="K57" s="55" t="s">
        <v>94</v>
      </c>
      <c r="L57" s="55">
        <v>81.849999999999994</v>
      </c>
    </row>
    <row r="58" spans="1:12" x14ac:dyDescent="0.3">
      <c r="A58" s="194"/>
      <c r="B58" s="246"/>
      <c r="C58" s="209"/>
      <c r="D58" s="5"/>
      <c r="E58" s="22"/>
      <c r="J58" s="55">
        <v>57</v>
      </c>
      <c r="K58" s="55" t="s">
        <v>95</v>
      </c>
      <c r="L58" s="55">
        <v>77.959999999999994</v>
      </c>
    </row>
    <row r="59" spans="1:12" x14ac:dyDescent="0.3">
      <c r="A59" s="194"/>
      <c r="B59" s="244"/>
      <c r="C59" s="208"/>
      <c r="D59" s="4"/>
      <c r="E59" s="23"/>
      <c r="J59" s="55">
        <v>58</v>
      </c>
      <c r="K59" s="55" t="s">
        <v>96</v>
      </c>
      <c r="L59" s="55">
        <v>74.099999999999994</v>
      </c>
    </row>
    <row r="60" spans="1:12" ht="15" thickBot="1" x14ac:dyDescent="0.35">
      <c r="A60" s="195"/>
      <c r="B60" s="245"/>
      <c r="C60" s="232"/>
      <c r="D60" s="29"/>
      <c r="E60" s="26"/>
    </row>
  </sheetData>
  <mergeCells count="59">
    <mergeCell ref="B59:B60"/>
    <mergeCell ref="C59:C60"/>
    <mergeCell ref="B53:B54"/>
    <mergeCell ref="C53:C54"/>
    <mergeCell ref="B55:B56"/>
    <mergeCell ref="C55:C56"/>
    <mergeCell ref="B57:B58"/>
    <mergeCell ref="C57:C58"/>
    <mergeCell ref="B47:B48"/>
    <mergeCell ref="C47:C48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35:B36"/>
    <mergeCell ref="C35:C36"/>
    <mergeCell ref="B37:B38"/>
    <mergeCell ref="C37:C38"/>
    <mergeCell ref="B39:B40"/>
    <mergeCell ref="C39:C40"/>
    <mergeCell ref="C31:C32"/>
    <mergeCell ref="B27:B28"/>
    <mergeCell ref="C27:C28"/>
    <mergeCell ref="B33:B34"/>
    <mergeCell ref="C33:C34"/>
    <mergeCell ref="A15:A60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9:B30"/>
    <mergeCell ref="C29:C30"/>
    <mergeCell ref="B31:B32"/>
    <mergeCell ref="A2:B2"/>
    <mergeCell ref="A3:A14"/>
    <mergeCell ref="B3:B6"/>
    <mergeCell ref="C3:C4"/>
    <mergeCell ref="C5:C6"/>
    <mergeCell ref="B7:B10"/>
    <mergeCell ref="C7:C8"/>
    <mergeCell ref="C9:C10"/>
    <mergeCell ref="B11:B12"/>
    <mergeCell ref="C11:C12"/>
    <mergeCell ref="B13:B14"/>
    <mergeCell ref="C13:C14"/>
  </mergeCells>
  <conditionalFormatting sqref="D3:E60">
    <cfRule type="expression" dxfId="75" priority="1">
      <formula>$E3&lt;30</formula>
    </cfRule>
  </conditionalFormatting>
  <printOptions horizontalCentered="1"/>
  <pageMargins left="0.7" right="0.7" top="0.68" bottom="0.32" header="0.17" footer="0.17"/>
  <pageSetup scale="80" orientation="portrait" r:id="rId1"/>
  <headerFooter>
    <oddHeader>&amp;CNIEHSO 20221118
Main Experiment C - &amp;A</oddHeader>
    <oddFooter>&amp;Rpage &amp;P of &amp;N</oddFooter>
  </headerFooter>
  <rowBreaks count="1" manualBreakCount="1">
    <brk id="60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33E2-1588-488F-98E0-A4382E75287B}">
  <sheetPr>
    <tabColor rgb="FFCCFFCC"/>
    <pageSetUpPr fitToPage="1"/>
  </sheetPr>
  <dimension ref="A1:W178"/>
  <sheetViews>
    <sheetView topLeftCell="A9" zoomScaleNormal="100" workbookViewId="0">
      <selection activeCell="B17" sqref="B17:G56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5.44140625" bestFit="1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s="54" t="s">
        <v>36</v>
      </c>
      <c r="P1" s="54" t="s">
        <v>37</v>
      </c>
      <c r="Q1" s="54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 s="55">
        <v>1</v>
      </c>
      <c r="P2" s="55" t="s">
        <v>39</v>
      </c>
      <c r="Q2" s="55">
        <v>99.08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>$Q2</f>
        <v>99.08</v>
      </c>
      <c r="F3" s="242">
        <f>AVERAGE(E3:E4)</f>
        <v>99.05</v>
      </c>
      <c r="G3" s="243"/>
      <c r="H3" s="229" t="s">
        <v>16</v>
      </c>
      <c r="I3" s="230" t="str">
        <f>IF(ISERR(G5)=TRUE,"",IF(G5&gt;94.5,"Y","N"))</f>
        <v>Y</v>
      </c>
      <c r="J3" s="34"/>
      <c r="O3" s="55">
        <v>2</v>
      </c>
      <c r="P3" s="55" t="s">
        <v>40</v>
      </c>
      <c r="Q3" s="55">
        <v>99.02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56" si="0">D3+1</f>
        <v>2</v>
      </c>
      <c r="E4" s="10">
        <f t="shared" ref="E4:E56" si="1">$Q3</f>
        <v>99.02</v>
      </c>
      <c r="F4" s="97"/>
      <c r="G4" s="116"/>
      <c r="H4" s="203"/>
      <c r="I4" s="199"/>
      <c r="J4" s="34"/>
      <c r="O4" s="55">
        <v>3</v>
      </c>
      <c r="P4" s="55" t="s">
        <v>41</v>
      </c>
      <c r="Q4" s="55">
        <v>89.95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0"/>
        <v>3</v>
      </c>
      <c r="E5" s="10">
        <f t="shared" si="1"/>
        <v>89.95</v>
      </c>
      <c r="F5" s="105">
        <f>AVERAGE(E5:E6)</f>
        <v>89.460000000000008</v>
      </c>
      <c r="G5" s="98">
        <f>ROUND(F5/$F$5*100,1)</f>
        <v>100</v>
      </c>
      <c r="H5" s="203" t="s">
        <v>18</v>
      </c>
      <c r="I5" s="201" t="str">
        <f>IF(OR(ISERR(G9)=TRUE,ISERR(G7)=TRUE),"",IF(COUNTIFS(G7:G10,"&gt;84.5")&lt;2,"N","Y"))</f>
        <v>Y</v>
      </c>
      <c r="J5" s="34"/>
      <c r="O5" s="55">
        <v>4</v>
      </c>
      <c r="P5" s="55" t="s">
        <v>42</v>
      </c>
      <c r="Q5" s="55">
        <v>88.97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0"/>
        <v>4</v>
      </c>
      <c r="E6" s="8">
        <f t="shared" si="1"/>
        <v>88.97</v>
      </c>
      <c r="F6" s="101"/>
      <c r="G6" s="99"/>
      <c r="H6" s="203"/>
      <c r="I6" s="202"/>
      <c r="J6" s="34"/>
      <c r="O6" s="55">
        <v>5</v>
      </c>
      <c r="P6" s="55" t="s">
        <v>43</v>
      </c>
      <c r="Q6" s="55">
        <v>87.54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179" t="s">
        <v>11</v>
      </c>
      <c r="C7" s="128" t="str">
        <f>Summary!$B8</f>
        <v>0.1% DMSO - PI</v>
      </c>
      <c r="D7" s="4">
        <f t="shared" si="0"/>
        <v>5</v>
      </c>
      <c r="E7" s="9">
        <f t="shared" si="1"/>
        <v>87.54</v>
      </c>
      <c r="F7" s="96">
        <f>AVERAGE(E7:E8)</f>
        <v>88.564999999999998</v>
      </c>
      <c r="G7" s="103">
        <f>ROUND(F7/$F$5*100,1)</f>
        <v>99</v>
      </c>
      <c r="H7" s="203" t="s">
        <v>19</v>
      </c>
      <c r="I7" s="199" t="str">
        <f>IF(OR(ISERR(G13)=TRUE,ISERR(G11)=TRUE),"",IF(COUNTIFS(G11:G14,"&gt;=84.5")&lt;2,"N","Y"))</f>
        <v>Y</v>
      </c>
      <c r="J7" s="34"/>
      <c r="O7" s="55">
        <v>6</v>
      </c>
      <c r="P7" s="55" t="s">
        <v>44</v>
      </c>
      <c r="Q7" s="55">
        <v>89.59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180"/>
      <c r="C8" s="129"/>
      <c r="D8" s="5">
        <f t="shared" si="0"/>
        <v>6</v>
      </c>
      <c r="E8" s="8">
        <f t="shared" si="1"/>
        <v>89.59</v>
      </c>
      <c r="F8" s="101"/>
      <c r="G8" s="99"/>
      <c r="H8" s="204"/>
      <c r="I8" s="200"/>
      <c r="J8" s="34"/>
      <c r="O8" s="55">
        <v>7</v>
      </c>
      <c r="P8" s="55" t="s">
        <v>45</v>
      </c>
      <c r="Q8" s="55">
        <v>89.38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80"/>
      <c r="C9" s="128" t="str">
        <f>Summary!$B10</f>
        <v>0.1% Acetone - PI</v>
      </c>
      <c r="D9" s="4">
        <f t="shared" si="0"/>
        <v>7</v>
      </c>
      <c r="E9" s="9">
        <f t="shared" si="1"/>
        <v>89.38</v>
      </c>
      <c r="F9" s="96">
        <f>AVERAGE(E9:E10)</f>
        <v>89.515000000000001</v>
      </c>
      <c r="G9" s="103">
        <f>ROUND(F9/$F$5*100,1)</f>
        <v>100.1</v>
      </c>
      <c r="H9" s="2"/>
      <c r="I9" s="34"/>
      <c r="J9" s="34"/>
      <c r="O9" s="55">
        <v>8</v>
      </c>
      <c r="P9" s="55" t="s">
        <v>46</v>
      </c>
      <c r="Q9" s="55">
        <v>89.65</v>
      </c>
      <c r="R9" s="27"/>
      <c r="S9" s="27"/>
      <c r="T9" s="27"/>
      <c r="U9" s="55"/>
      <c r="V9" s="55"/>
      <c r="W9" s="55"/>
    </row>
    <row r="10" spans="1:23" x14ac:dyDescent="0.3">
      <c r="A10" s="240"/>
      <c r="B10" s="180"/>
      <c r="C10" s="129"/>
      <c r="D10" s="5">
        <f t="shared" si="0"/>
        <v>8</v>
      </c>
      <c r="E10" s="8">
        <f t="shared" si="1"/>
        <v>89.65</v>
      </c>
      <c r="F10" s="101"/>
      <c r="G10" s="99"/>
      <c r="H10" s="2"/>
      <c r="I10" s="34"/>
      <c r="J10" s="34"/>
      <c r="O10" s="55">
        <v>9</v>
      </c>
      <c r="P10" s="55" t="s">
        <v>47</v>
      </c>
      <c r="Q10" s="55">
        <v>79.77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Summary!$A12</f>
        <v>Reactive Black 5</v>
      </c>
      <c r="C11" s="208">
        <f>Summary!$B12</f>
        <v>250</v>
      </c>
      <c r="D11" s="4">
        <f t="shared" si="0"/>
        <v>9</v>
      </c>
      <c r="E11" s="10">
        <f t="shared" si="1"/>
        <v>79.77</v>
      </c>
      <c r="F11" s="97">
        <f>AVERAGE(E11:E12)</f>
        <v>80.254999999999995</v>
      </c>
      <c r="G11" s="108">
        <f>ROUND(F11/$F$5*100,1)</f>
        <v>89.7</v>
      </c>
      <c r="I11" s="34"/>
      <c r="J11" s="34"/>
      <c r="O11" s="55">
        <v>10</v>
      </c>
      <c r="P11" s="55" t="s">
        <v>48</v>
      </c>
      <c r="Q11" s="55">
        <v>80.739999999999995</v>
      </c>
      <c r="R11" s="27"/>
      <c r="S11" s="27"/>
      <c r="T11" s="27"/>
      <c r="U11" s="55"/>
      <c r="V11" s="55"/>
      <c r="W11" s="55"/>
    </row>
    <row r="12" spans="1:23" x14ac:dyDescent="0.3">
      <c r="A12" s="240"/>
      <c r="B12" s="181"/>
      <c r="C12" s="209"/>
      <c r="D12" s="6">
        <f t="shared" si="0"/>
        <v>10</v>
      </c>
      <c r="E12" s="8">
        <f t="shared" si="1"/>
        <v>80.739999999999995</v>
      </c>
      <c r="F12" s="105"/>
      <c r="G12" s="108"/>
      <c r="I12" s="34"/>
      <c r="J12" s="34"/>
      <c r="O12" s="55">
        <v>11</v>
      </c>
      <c r="P12" s="55" t="s">
        <v>49</v>
      </c>
      <c r="Q12" s="55">
        <v>75.78</v>
      </c>
      <c r="R12" s="27"/>
      <c r="S12" s="27"/>
      <c r="T12" s="27"/>
      <c r="U12" s="55"/>
      <c r="V12" s="55"/>
      <c r="W12" s="55"/>
    </row>
    <row r="13" spans="1:23" ht="15" customHeight="1" x14ac:dyDescent="0.3">
      <c r="A13" s="240"/>
      <c r="B13" s="179" t="str">
        <f>Summary!$A14</f>
        <v>PPD</v>
      </c>
      <c r="C13" s="208">
        <f>Summary!$B14</f>
        <v>75</v>
      </c>
      <c r="D13" s="4">
        <f t="shared" si="0"/>
        <v>11</v>
      </c>
      <c r="E13" s="10">
        <f t="shared" si="1"/>
        <v>75.78</v>
      </c>
      <c r="F13" s="96">
        <f>AVERAGE(E13:E14)</f>
        <v>77.41</v>
      </c>
      <c r="G13" s="103">
        <f>ROUND(F13/$F$5*100,1)</f>
        <v>86.5</v>
      </c>
      <c r="I13" s="34"/>
      <c r="J13" s="34"/>
      <c r="O13" s="55">
        <v>12</v>
      </c>
      <c r="P13" s="55" t="s">
        <v>50</v>
      </c>
      <c r="Q13" s="55">
        <v>79.040000000000006</v>
      </c>
      <c r="R13" s="27"/>
      <c r="S13" s="27"/>
      <c r="T13" s="27"/>
      <c r="U13" s="55"/>
      <c r="V13" s="55"/>
      <c r="W13" s="55"/>
    </row>
    <row r="14" spans="1:23" ht="15" customHeight="1" thickBot="1" x14ac:dyDescent="0.35">
      <c r="A14" s="241"/>
      <c r="B14" s="233"/>
      <c r="C14" s="232"/>
      <c r="D14" s="29">
        <f t="shared" si="0"/>
        <v>12</v>
      </c>
      <c r="E14" s="13">
        <f t="shared" si="1"/>
        <v>79.040000000000006</v>
      </c>
      <c r="F14" s="102"/>
      <c r="G14" s="104"/>
      <c r="I14" s="34"/>
      <c r="J14" s="34"/>
      <c r="O14" s="55">
        <v>13</v>
      </c>
      <c r="P14" s="55" t="s">
        <v>51</v>
      </c>
      <c r="Q14" s="55">
        <v>89.34</v>
      </c>
      <c r="R14" s="27"/>
      <c r="S14" s="27"/>
      <c r="T14" s="27"/>
      <c r="U14" s="55"/>
      <c r="V14" s="55"/>
      <c r="W14" s="55"/>
    </row>
    <row r="15" spans="1:23" ht="15" customHeight="1" x14ac:dyDescent="0.3">
      <c r="A15" s="193" t="s">
        <v>35</v>
      </c>
      <c r="B15" s="222" t="str">
        <f>Summary!$A$16</f>
        <v>BRTGA-021</v>
      </c>
      <c r="C15" s="221">
        <f>Summary!$B$16</f>
        <v>500</v>
      </c>
      <c r="D15" s="28">
        <f t="shared" si="0"/>
        <v>13</v>
      </c>
      <c r="E15" s="12">
        <f t="shared" si="1"/>
        <v>89.34</v>
      </c>
      <c r="F15" s="213">
        <f>AVERAGE(E15:E16)</f>
        <v>89.42</v>
      </c>
      <c r="G15" s="215">
        <f>ROUND(F15/$F$5*100,1)</f>
        <v>100</v>
      </c>
      <c r="I15" s="34"/>
      <c r="J15" s="34"/>
      <c r="O15" s="55">
        <v>14</v>
      </c>
      <c r="P15" s="55" t="s">
        <v>52</v>
      </c>
      <c r="Q15" s="55">
        <v>89.5</v>
      </c>
      <c r="R15" s="27"/>
      <c r="S15" s="27"/>
      <c r="T15" s="27"/>
      <c r="U15" s="55"/>
      <c r="V15" s="55"/>
      <c r="W15" s="55"/>
    </row>
    <row r="16" spans="1:23" x14ac:dyDescent="0.3">
      <c r="A16" s="194"/>
      <c r="B16" s="212"/>
      <c r="C16" s="209"/>
      <c r="D16" s="5">
        <f t="shared" si="0"/>
        <v>14</v>
      </c>
      <c r="E16" s="8">
        <f t="shared" si="1"/>
        <v>89.5</v>
      </c>
      <c r="F16" s="214"/>
      <c r="G16" s="216"/>
      <c r="I16" s="34"/>
      <c r="J16" s="34"/>
      <c r="O16" s="55">
        <v>15</v>
      </c>
      <c r="P16" s="55" t="s">
        <v>53</v>
      </c>
      <c r="Q16" s="55">
        <v>88.84</v>
      </c>
      <c r="R16" s="27"/>
      <c r="S16" s="27"/>
      <c r="T16" s="27"/>
      <c r="U16" s="55"/>
      <c r="V16" s="55"/>
      <c r="W16" s="55"/>
    </row>
    <row r="17" spans="1:23" ht="15" customHeight="1" x14ac:dyDescent="0.3">
      <c r="A17" s="194"/>
      <c r="B17" s="217"/>
      <c r="C17" s="219"/>
      <c r="D17" s="39"/>
      <c r="E17" s="10"/>
      <c r="F17" s="96"/>
      <c r="G17" s="108"/>
      <c r="I17" s="34"/>
      <c r="J17" s="34"/>
      <c r="O17" s="55">
        <v>16</v>
      </c>
      <c r="P17" s="55" t="s">
        <v>54</v>
      </c>
      <c r="Q17" s="55">
        <v>88.02</v>
      </c>
      <c r="R17" s="27"/>
      <c r="S17" s="27"/>
      <c r="T17" s="27"/>
      <c r="U17" s="55"/>
      <c r="V17" s="55"/>
      <c r="W17" s="55"/>
    </row>
    <row r="18" spans="1:23" x14ac:dyDescent="0.3">
      <c r="A18" s="194"/>
      <c r="B18" s="218"/>
      <c r="C18" s="220"/>
      <c r="D18" s="40"/>
      <c r="E18" s="8"/>
      <c r="F18" s="101"/>
      <c r="G18" s="108"/>
      <c r="I18" s="34"/>
      <c r="J18" s="34"/>
      <c r="O18" s="55">
        <v>17</v>
      </c>
      <c r="P18" s="55" t="s">
        <v>55</v>
      </c>
      <c r="Q18" s="55">
        <v>88.2</v>
      </c>
      <c r="R18" s="27"/>
      <c r="S18" s="27"/>
      <c r="T18" s="27"/>
      <c r="U18" s="55"/>
      <c r="V18" s="55"/>
      <c r="W18" s="55"/>
    </row>
    <row r="19" spans="1:23" ht="15" customHeight="1" x14ac:dyDescent="0.3">
      <c r="A19" s="194"/>
      <c r="B19" s="206"/>
      <c r="C19" s="208"/>
      <c r="D19" s="19"/>
      <c r="E19" s="10"/>
      <c r="F19" s="96"/>
      <c r="G19" s="103"/>
      <c r="I19" s="34"/>
      <c r="J19" s="34"/>
      <c r="O19" s="55">
        <v>18</v>
      </c>
      <c r="P19" s="55" t="s">
        <v>56</v>
      </c>
      <c r="Q19" s="55">
        <v>87.16</v>
      </c>
      <c r="R19" s="27"/>
      <c r="S19" s="27"/>
      <c r="T19" s="27"/>
      <c r="U19" s="55"/>
      <c r="V19" s="55"/>
      <c r="W19" s="55"/>
    </row>
    <row r="20" spans="1:23" x14ac:dyDescent="0.3">
      <c r="A20" s="194"/>
      <c r="B20" s="207"/>
      <c r="C20" s="209"/>
      <c r="D20" s="6"/>
      <c r="E20" s="8"/>
      <c r="F20" s="101"/>
      <c r="G20" s="210"/>
      <c r="I20" s="34"/>
      <c r="J20" s="34"/>
      <c r="O20" s="55">
        <v>19</v>
      </c>
      <c r="P20" s="55" t="s">
        <v>57</v>
      </c>
      <c r="Q20" s="55">
        <v>88.69</v>
      </c>
      <c r="R20" s="27"/>
      <c r="S20" s="27"/>
      <c r="T20" s="27"/>
      <c r="U20" s="55"/>
      <c r="V20" s="55"/>
      <c r="W20" s="55"/>
    </row>
    <row r="21" spans="1:23" x14ac:dyDescent="0.3">
      <c r="A21" s="194"/>
      <c r="B21" s="211"/>
      <c r="C21" s="208"/>
      <c r="D21" s="4"/>
      <c r="E21" s="10"/>
      <c r="F21" s="96"/>
      <c r="G21" s="103"/>
      <c r="I21" s="34"/>
      <c r="J21" s="34"/>
      <c r="O21" s="55">
        <v>20</v>
      </c>
      <c r="P21" s="55" t="s">
        <v>58</v>
      </c>
      <c r="Q21" s="55">
        <v>90.37</v>
      </c>
      <c r="R21" s="27"/>
      <c r="S21" s="27"/>
      <c r="T21" s="27"/>
      <c r="U21" s="55"/>
      <c r="V21" s="55"/>
      <c r="W21" s="55"/>
    </row>
    <row r="22" spans="1:23" x14ac:dyDescent="0.3">
      <c r="A22" s="194"/>
      <c r="B22" s="212"/>
      <c r="C22" s="209"/>
      <c r="D22" s="5"/>
      <c r="E22" s="8"/>
      <c r="F22" s="101"/>
      <c r="G22" s="99"/>
      <c r="I22" s="34"/>
      <c r="J22" s="34"/>
      <c r="O22" s="55">
        <v>21</v>
      </c>
      <c r="P22" s="55" t="s">
        <v>59</v>
      </c>
      <c r="Q22" s="55">
        <v>89.52</v>
      </c>
      <c r="R22" s="27"/>
      <c r="S22" s="27"/>
      <c r="T22" s="27"/>
      <c r="U22" s="55"/>
      <c r="V22" s="55"/>
      <c r="W22" s="55"/>
    </row>
    <row r="23" spans="1:23" ht="15" customHeight="1" x14ac:dyDescent="0.3">
      <c r="A23" s="194"/>
      <c r="B23" s="211"/>
      <c r="C23" s="208"/>
      <c r="D23" s="4"/>
      <c r="E23" s="10"/>
      <c r="F23" s="96"/>
      <c r="G23" s="103"/>
      <c r="I23" s="34"/>
      <c r="J23" s="34"/>
      <c r="O23" s="55">
        <v>22</v>
      </c>
      <c r="P23" s="55" t="s">
        <v>60</v>
      </c>
      <c r="Q23" s="55">
        <v>90.83</v>
      </c>
      <c r="R23" s="27"/>
      <c r="S23" s="27"/>
      <c r="T23" s="27"/>
      <c r="U23" s="55"/>
      <c r="V23" s="55"/>
      <c r="W23" s="55"/>
    </row>
    <row r="24" spans="1:23" x14ac:dyDescent="0.3">
      <c r="A24" s="194"/>
      <c r="B24" s="212"/>
      <c r="C24" s="209"/>
      <c r="D24" s="5"/>
      <c r="E24" s="8"/>
      <c r="F24" s="101"/>
      <c r="G24" s="99"/>
      <c r="O24" s="55">
        <v>23</v>
      </c>
      <c r="P24" s="55" t="s">
        <v>61</v>
      </c>
      <c r="Q24" s="55">
        <v>91.19</v>
      </c>
      <c r="R24" s="27"/>
      <c r="S24" s="27"/>
      <c r="T24" s="27"/>
      <c r="U24" s="55"/>
      <c r="V24" s="55"/>
      <c r="W24" s="55"/>
    </row>
    <row r="25" spans="1:23" x14ac:dyDescent="0.3">
      <c r="A25" s="194"/>
      <c r="B25" s="206"/>
      <c r="C25" s="208"/>
      <c r="D25" s="4"/>
      <c r="E25" s="10"/>
      <c r="F25" s="96"/>
      <c r="G25" s="103"/>
      <c r="O25" s="55">
        <v>24</v>
      </c>
      <c r="P25" s="55" t="s">
        <v>62</v>
      </c>
      <c r="Q25" s="55">
        <v>89.69</v>
      </c>
      <c r="R25" s="27"/>
      <c r="S25" s="27"/>
      <c r="T25" s="27"/>
      <c r="U25" s="55"/>
      <c r="V25" s="55"/>
      <c r="W25" s="55"/>
    </row>
    <row r="26" spans="1:23" x14ac:dyDescent="0.3">
      <c r="A26" s="194"/>
      <c r="B26" s="207"/>
      <c r="C26" s="209"/>
      <c r="D26" s="5"/>
      <c r="E26" s="8"/>
      <c r="F26" s="101"/>
      <c r="G26" s="99"/>
      <c r="O26" s="55">
        <v>25</v>
      </c>
      <c r="P26" s="55" t="s">
        <v>63</v>
      </c>
      <c r="Q26" s="55">
        <v>85.46</v>
      </c>
      <c r="R26" s="27"/>
      <c r="S26" s="27"/>
      <c r="T26" s="27"/>
      <c r="U26" s="55"/>
      <c r="V26" s="55"/>
      <c r="W26" s="55"/>
    </row>
    <row r="27" spans="1:23" ht="15" customHeight="1" x14ac:dyDescent="0.3">
      <c r="A27" s="194"/>
      <c r="B27" s="206"/>
      <c r="C27" s="208"/>
      <c r="D27" s="19"/>
      <c r="E27" s="10"/>
      <c r="F27" s="96"/>
      <c r="G27" s="103"/>
      <c r="O27" s="55">
        <v>26</v>
      </c>
      <c r="P27" s="55" t="s">
        <v>64</v>
      </c>
      <c r="Q27" s="55">
        <v>85.07</v>
      </c>
      <c r="R27" s="27"/>
      <c r="S27" s="27"/>
      <c r="T27" s="27"/>
      <c r="U27" s="55"/>
      <c r="V27" s="55"/>
      <c r="W27" s="55"/>
    </row>
    <row r="28" spans="1:23" ht="15" customHeight="1" x14ac:dyDescent="0.3">
      <c r="A28" s="194"/>
      <c r="B28" s="207"/>
      <c r="C28" s="209"/>
      <c r="D28" s="6"/>
      <c r="E28" s="8"/>
      <c r="F28" s="101"/>
      <c r="G28" s="99"/>
      <c r="O28" s="55">
        <v>27</v>
      </c>
      <c r="P28" s="55" t="s">
        <v>65</v>
      </c>
      <c r="Q28" s="55">
        <v>89.27</v>
      </c>
      <c r="R28" s="27"/>
      <c r="S28" s="27"/>
      <c r="T28" s="27"/>
      <c r="U28" s="55"/>
      <c r="V28" s="55"/>
      <c r="W28" s="55"/>
    </row>
    <row r="29" spans="1:23" ht="15" customHeight="1" x14ac:dyDescent="0.3">
      <c r="A29" s="194"/>
      <c r="B29" s="206"/>
      <c r="C29" s="237"/>
      <c r="D29" s="4"/>
      <c r="E29" s="10"/>
      <c r="F29" s="96"/>
      <c r="G29" s="103"/>
      <c r="O29" s="55">
        <v>28</v>
      </c>
      <c r="P29" s="55" t="s">
        <v>66</v>
      </c>
      <c r="Q29" s="55">
        <v>90.5</v>
      </c>
      <c r="R29" s="27"/>
      <c r="S29" s="27"/>
      <c r="T29" s="27"/>
      <c r="U29" s="55"/>
      <c r="V29" s="55"/>
      <c r="W29" s="55"/>
    </row>
    <row r="30" spans="1:23" x14ac:dyDescent="0.3">
      <c r="A30" s="194"/>
      <c r="B30" s="207"/>
      <c r="C30" s="238"/>
      <c r="D30" s="5"/>
      <c r="E30" s="8"/>
      <c r="F30" s="101"/>
      <c r="G30" s="99"/>
      <c r="O30" s="55">
        <v>29</v>
      </c>
      <c r="P30" s="55" t="s">
        <v>67</v>
      </c>
      <c r="Q30" s="55">
        <v>87.06</v>
      </c>
      <c r="R30" s="27"/>
      <c r="S30" s="27"/>
      <c r="T30" s="27"/>
      <c r="U30" s="55"/>
      <c r="V30" s="55"/>
      <c r="W30" s="55"/>
    </row>
    <row r="31" spans="1:23" ht="15" customHeight="1" x14ac:dyDescent="0.3">
      <c r="A31" s="194"/>
      <c r="B31" s="197"/>
      <c r="C31" s="208"/>
      <c r="D31" s="4"/>
      <c r="E31" s="10"/>
      <c r="F31" s="96"/>
      <c r="G31" s="103"/>
      <c r="O31" s="55">
        <v>30</v>
      </c>
      <c r="P31" s="55" t="s">
        <v>68</v>
      </c>
      <c r="Q31" s="55">
        <v>88.69</v>
      </c>
      <c r="R31" s="27"/>
      <c r="S31" s="27"/>
      <c r="T31" s="27"/>
      <c r="U31" s="55"/>
      <c r="V31" s="55"/>
      <c r="W31" s="55"/>
    </row>
    <row r="32" spans="1:23" x14ac:dyDescent="0.3">
      <c r="A32" s="194"/>
      <c r="B32" s="198"/>
      <c r="C32" s="209"/>
      <c r="D32" s="5"/>
      <c r="E32" s="8"/>
      <c r="F32" s="101"/>
      <c r="G32" s="99"/>
      <c r="O32" s="55">
        <v>31</v>
      </c>
      <c r="P32" s="55" t="s">
        <v>69</v>
      </c>
      <c r="Q32" s="55">
        <v>89.72</v>
      </c>
      <c r="R32" s="27"/>
      <c r="S32" s="27"/>
      <c r="T32" s="27"/>
      <c r="U32" s="55"/>
      <c r="V32" s="55"/>
      <c r="W32" s="55"/>
    </row>
    <row r="33" spans="1:23" ht="15" customHeight="1" x14ac:dyDescent="0.3">
      <c r="A33" s="194"/>
      <c r="B33" s="228"/>
      <c r="C33" s="208"/>
      <c r="D33" s="4"/>
      <c r="E33" s="10"/>
      <c r="F33" s="96"/>
      <c r="G33" s="103"/>
      <c r="O33" s="55">
        <v>32</v>
      </c>
      <c r="P33" s="55" t="s">
        <v>70</v>
      </c>
      <c r="Q33" s="55">
        <v>87.12</v>
      </c>
      <c r="R33" s="27"/>
      <c r="S33" s="27"/>
      <c r="T33" s="27"/>
      <c r="U33" s="55"/>
      <c r="V33" s="55"/>
      <c r="W33" s="55"/>
    </row>
    <row r="34" spans="1:23" ht="15" customHeight="1" x14ac:dyDescent="0.3">
      <c r="A34" s="194"/>
      <c r="B34" s="228"/>
      <c r="C34" s="209"/>
      <c r="D34" s="5"/>
      <c r="E34" s="8"/>
      <c r="F34" s="101"/>
      <c r="G34" s="99"/>
      <c r="O34" s="55">
        <v>33</v>
      </c>
      <c r="P34" s="55" t="s">
        <v>71</v>
      </c>
      <c r="Q34" s="55">
        <v>90.18</v>
      </c>
      <c r="R34" s="27"/>
      <c r="S34" s="27"/>
      <c r="T34" s="27"/>
      <c r="U34" s="55"/>
      <c r="V34" s="55"/>
      <c r="W34" s="55"/>
    </row>
    <row r="35" spans="1:23" x14ac:dyDescent="0.3">
      <c r="A35" s="194"/>
      <c r="B35" s="211"/>
      <c r="C35" s="208"/>
      <c r="D35" s="4"/>
      <c r="E35" s="10"/>
      <c r="F35" s="96"/>
      <c r="G35" s="103"/>
      <c r="O35" s="55">
        <v>34</v>
      </c>
      <c r="P35" s="55" t="s">
        <v>72</v>
      </c>
      <c r="Q35" s="55">
        <v>89.48</v>
      </c>
      <c r="R35" s="27"/>
      <c r="S35" s="27"/>
      <c r="T35" s="27"/>
      <c r="U35" s="55"/>
      <c r="V35" s="55"/>
      <c r="W35" s="55"/>
    </row>
    <row r="36" spans="1:23" x14ac:dyDescent="0.3">
      <c r="A36" s="194"/>
      <c r="B36" s="212"/>
      <c r="C36" s="209"/>
      <c r="D36" s="5"/>
      <c r="E36" s="8"/>
      <c r="F36" s="101"/>
      <c r="G36" s="99"/>
      <c r="O36" s="55">
        <v>35</v>
      </c>
      <c r="P36" s="55" t="s">
        <v>73</v>
      </c>
      <c r="Q36" s="55">
        <v>90</v>
      </c>
      <c r="R36" s="27"/>
      <c r="S36" s="27"/>
      <c r="T36" s="27"/>
      <c r="U36" s="55"/>
      <c r="V36" s="55"/>
      <c r="W36" s="55"/>
    </row>
    <row r="37" spans="1:23" x14ac:dyDescent="0.3">
      <c r="A37" s="194"/>
      <c r="B37" s="211"/>
      <c r="C37" s="208"/>
      <c r="D37" s="19"/>
      <c r="E37" s="10"/>
      <c r="F37" s="96"/>
      <c r="G37" s="103"/>
      <c r="O37" s="55">
        <v>36</v>
      </c>
      <c r="P37" s="55" t="s">
        <v>74</v>
      </c>
      <c r="Q37" s="55">
        <v>91.35</v>
      </c>
      <c r="R37" s="27"/>
      <c r="S37" s="27"/>
      <c r="T37" s="27"/>
      <c r="U37" s="55"/>
      <c r="V37" s="55"/>
      <c r="W37" s="55"/>
    </row>
    <row r="38" spans="1:23" x14ac:dyDescent="0.3">
      <c r="A38" s="194"/>
      <c r="B38" s="212"/>
      <c r="C38" s="209"/>
      <c r="D38" s="6"/>
      <c r="E38" s="8"/>
      <c r="F38" s="101"/>
      <c r="G38" s="99"/>
      <c r="O38" s="55">
        <v>37</v>
      </c>
      <c r="P38" s="55" t="s">
        <v>75</v>
      </c>
      <c r="Q38" s="55">
        <v>79.28</v>
      </c>
      <c r="R38" s="27"/>
      <c r="S38" s="27"/>
      <c r="T38" s="27"/>
      <c r="U38" s="55"/>
      <c r="V38" s="55"/>
      <c r="W38" s="55"/>
    </row>
    <row r="39" spans="1:23" x14ac:dyDescent="0.3">
      <c r="A39" s="194"/>
      <c r="B39" s="206"/>
      <c r="C39" s="208"/>
      <c r="D39" s="4"/>
      <c r="E39" s="10"/>
      <c r="F39" s="96"/>
      <c r="G39" s="103"/>
      <c r="O39" s="55">
        <v>38</v>
      </c>
      <c r="P39" s="55" t="s">
        <v>76</v>
      </c>
      <c r="Q39" s="55">
        <v>79.56</v>
      </c>
      <c r="R39" s="27"/>
      <c r="S39" s="27"/>
      <c r="T39" s="27"/>
      <c r="U39" s="55"/>
      <c r="V39" s="55"/>
      <c r="W39" s="55"/>
    </row>
    <row r="40" spans="1:23" x14ac:dyDescent="0.3">
      <c r="A40" s="194"/>
      <c r="B40" s="207"/>
      <c r="C40" s="209"/>
      <c r="D40" s="5"/>
      <c r="E40" s="8"/>
      <c r="F40" s="101"/>
      <c r="G40" s="99"/>
      <c r="O40" s="55">
        <v>39</v>
      </c>
      <c r="P40" s="55" t="s">
        <v>77</v>
      </c>
      <c r="Q40" s="55">
        <v>92.02</v>
      </c>
      <c r="R40" s="27"/>
      <c r="S40" s="27"/>
      <c r="T40" s="27"/>
      <c r="U40" s="55"/>
      <c r="V40" s="55"/>
      <c r="W40" s="55"/>
    </row>
    <row r="41" spans="1:23" ht="15" customHeight="1" x14ac:dyDescent="0.3">
      <c r="A41" s="194"/>
      <c r="B41" s="206"/>
      <c r="C41" s="208"/>
      <c r="D41" s="19"/>
      <c r="E41" s="10"/>
      <c r="F41" s="96"/>
      <c r="G41" s="103"/>
      <c r="O41" s="55">
        <v>40</v>
      </c>
      <c r="P41" s="55" t="s">
        <v>78</v>
      </c>
      <c r="Q41" s="55">
        <v>91.87</v>
      </c>
      <c r="R41" s="27"/>
      <c r="S41" s="27"/>
      <c r="T41" s="27"/>
      <c r="U41" s="55"/>
      <c r="V41" s="55"/>
      <c r="W41" s="55"/>
    </row>
    <row r="42" spans="1:23" ht="15" customHeight="1" x14ac:dyDescent="0.3">
      <c r="A42" s="194"/>
      <c r="B42" s="207"/>
      <c r="C42" s="209"/>
      <c r="D42" s="6"/>
      <c r="E42" s="8"/>
      <c r="F42" s="101"/>
      <c r="G42" s="99"/>
      <c r="O42" s="55">
        <v>41</v>
      </c>
      <c r="P42" s="55" t="s">
        <v>79</v>
      </c>
      <c r="Q42" s="55">
        <v>90.65</v>
      </c>
      <c r="R42" s="27"/>
      <c r="S42" s="27"/>
      <c r="T42" s="27"/>
      <c r="U42" s="55"/>
      <c r="V42" s="55"/>
      <c r="W42" s="55"/>
    </row>
    <row r="43" spans="1:23" x14ac:dyDescent="0.3">
      <c r="A43" s="194"/>
      <c r="B43" s="206"/>
      <c r="C43" s="208"/>
      <c r="D43" s="4"/>
      <c r="E43" s="10"/>
      <c r="F43" s="96"/>
      <c r="G43" s="103"/>
      <c r="O43" s="55">
        <v>42</v>
      </c>
      <c r="P43" s="55" t="s">
        <v>80</v>
      </c>
      <c r="Q43" s="55">
        <v>91.31</v>
      </c>
      <c r="R43" s="27"/>
      <c r="S43" s="27"/>
      <c r="T43" s="27"/>
      <c r="U43" s="55"/>
      <c r="V43" s="55"/>
      <c r="W43" s="55"/>
    </row>
    <row r="44" spans="1:23" x14ac:dyDescent="0.3">
      <c r="A44" s="194"/>
      <c r="B44" s="207"/>
      <c r="C44" s="209"/>
      <c r="D44" s="5"/>
      <c r="E44" s="8"/>
      <c r="F44" s="101"/>
      <c r="G44" s="99"/>
      <c r="O44" s="55">
        <v>43</v>
      </c>
      <c r="P44" s="55" t="s">
        <v>81</v>
      </c>
      <c r="Q44" s="55">
        <v>90.29</v>
      </c>
      <c r="R44" s="27"/>
      <c r="S44" s="27"/>
      <c r="T44" s="27"/>
      <c r="U44" s="55"/>
      <c r="V44" s="55"/>
      <c r="W44" s="55"/>
    </row>
    <row r="45" spans="1:23" x14ac:dyDescent="0.3">
      <c r="A45" s="194"/>
      <c r="B45" s="206"/>
      <c r="C45" s="208"/>
      <c r="D45" s="4"/>
      <c r="E45" s="10"/>
      <c r="F45" s="96"/>
      <c r="G45" s="103"/>
      <c r="O45" s="55">
        <v>44</v>
      </c>
      <c r="P45" s="55" t="s">
        <v>82</v>
      </c>
      <c r="Q45" s="55">
        <v>90.73</v>
      </c>
      <c r="R45" s="27"/>
      <c r="S45" s="27"/>
      <c r="T45" s="27"/>
      <c r="U45" s="55"/>
      <c r="V45" s="55"/>
      <c r="W45" s="55"/>
    </row>
    <row r="46" spans="1:23" x14ac:dyDescent="0.3">
      <c r="A46" s="194"/>
      <c r="B46" s="207"/>
      <c r="C46" s="209"/>
      <c r="D46" s="5"/>
      <c r="E46" s="8"/>
      <c r="F46" s="101"/>
      <c r="G46" s="99"/>
      <c r="O46" s="55">
        <v>45</v>
      </c>
      <c r="P46" s="55" t="s">
        <v>83</v>
      </c>
      <c r="Q46" s="55">
        <v>90.78</v>
      </c>
      <c r="R46" s="27"/>
      <c r="S46" s="27"/>
      <c r="T46" s="27"/>
      <c r="U46" s="55"/>
      <c r="V46" s="55"/>
      <c r="W46" s="55"/>
    </row>
    <row r="47" spans="1:23" x14ac:dyDescent="0.3">
      <c r="A47" s="194"/>
      <c r="B47" s="206"/>
      <c r="C47" s="208"/>
      <c r="D47" s="19"/>
      <c r="E47" s="10"/>
      <c r="F47" s="96"/>
      <c r="G47" s="103"/>
      <c r="O47" s="55">
        <v>46</v>
      </c>
      <c r="P47" s="55" t="s">
        <v>84</v>
      </c>
      <c r="Q47" s="55">
        <v>91.78</v>
      </c>
      <c r="R47" s="27"/>
      <c r="S47" s="27"/>
      <c r="T47" s="27"/>
      <c r="U47" s="55"/>
      <c r="V47" s="55"/>
      <c r="W47" s="55"/>
    </row>
    <row r="48" spans="1:23" x14ac:dyDescent="0.3">
      <c r="A48" s="194"/>
      <c r="B48" s="236"/>
      <c r="C48" s="209"/>
      <c r="D48" s="6"/>
      <c r="E48" s="8"/>
      <c r="F48" s="101"/>
      <c r="G48" s="99"/>
      <c r="O48" s="55">
        <v>47</v>
      </c>
      <c r="P48" s="55" t="s">
        <v>85</v>
      </c>
      <c r="Q48" s="55">
        <v>91.49</v>
      </c>
      <c r="R48" s="27"/>
      <c r="S48" s="27"/>
      <c r="T48" s="27"/>
      <c r="U48" s="55"/>
      <c r="V48" s="55"/>
      <c r="W48" s="55"/>
    </row>
    <row r="49" spans="1:23" x14ac:dyDescent="0.3">
      <c r="A49" s="194"/>
      <c r="B49" s="206"/>
      <c r="C49" s="237"/>
      <c r="D49" s="4"/>
      <c r="E49" s="10"/>
      <c r="F49" s="96"/>
      <c r="G49" s="103"/>
      <c r="O49" s="55">
        <v>48</v>
      </c>
      <c r="P49" s="55" t="s">
        <v>86</v>
      </c>
      <c r="Q49" s="55">
        <v>90.38</v>
      </c>
      <c r="R49" s="27"/>
      <c r="S49" s="27"/>
      <c r="T49" s="27"/>
      <c r="U49" s="55"/>
      <c r="V49" s="55"/>
      <c r="W49" s="55"/>
    </row>
    <row r="50" spans="1:23" x14ac:dyDescent="0.3">
      <c r="A50" s="194"/>
      <c r="B50" s="207"/>
      <c r="C50" s="238"/>
      <c r="D50" s="5"/>
      <c r="E50" s="8"/>
      <c r="F50" s="101"/>
      <c r="G50" s="99"/>
      <c r="O50" s="55">
        <v>49</v>
      </c>
      <c r="P50" s="55" t="s">
        <v>87</v>
      </c>
      <c r="Q50" s="55">
        <v>92.02</v>
      </c>
      <c r="R50" s="27"/>
      <c r="S50" s="27"/>
      <c r="T50" s="27"/>
      <c r="U50" s="55"/>
      <c r="V50" s="55"/>
      <c r="W50" s="55"/>
    </row>
    <row r="51" spans="1:23" x14ac:dyDescent="0.3">
      <c r="A51" s="194"/>
      <c r="B51" s="211"/>
      <c r="C51" s="208"/>
      <c r="D51" s="4"/>
      <c r="E51" s="10"/>
      <c r="F51" s="96"/>
      <c r="G51" s="103"/>
      <c r="O51" s="55">
        <v>50</v>
      </c>
      <c r="P51" s="55" t="s">
        <v>88</v>
      </c>
      <c r="Q51" s="55">
        <v>88.02</v>
      </c>
      <c r="R51" s="27"/>
      <c r="S51" s="27"/>
      <c r="T51" s="27"/>
      <c r="U51" s="55"/>
      <c r="V51" s="55"/>
      <c r="W51" s="55"/>
    </row>
    <row r="52" spans="1:23" x14ac:dyDescent="0.3">
      <c r="A52" s="194"/>
      <c r="B52" s="212"/>
      <c r="C52" s="209"/>
      <c r="D52" s="5"/>
      <c r="E52" s="8"/>
      <c r="F52" s="101"/>
      <c r="G52" s="99"/>
      <c r="O52" s="55">
        <v>51</v>
      </c>
      <c r="P52" s="55" t="s">
        <v>89</v>
      </c>
      <c r="Q52" s="55">
        <v>91.51</v>
      </c>
      <c r="R52" s="27"/>
      <c r="S52" s="27"/>
      <c r="T52" s="27"/>
      <c r="U52" s="55"/>
      <c r="V52" s="55"/>
      <c r="W52" s="55"/>
    </row>
    <row r="53" spans="1:23" x14ac:dyDescent="0.3">
      <c r="A53" s="194"/>
      <c r="B53" s="211"/>
      <c r="C53" s="208"/>
      <c r="D53" s="19"/>
      <c r="E53" s="10"/>
      <c r="F53" s="96"/>
      <c r="G53" s="103"/>
      <c r="O53" s="55">
        <v>52</v>
      </c>
      <c r="P53" s="55" t="s">
        <v>90</v>
      </c>
      <c r="Q53" s="55">
        <v>89.41</v>
      </c>
      <c r="R53" s="27"/>
      <c r="S53" s="27"/>
      <c r="T53" s="27"/>
      <c r="U53" s="55"/>
      <c r="V53" s="55"/>
      <c r="W53" s="55"/>
    </row>
    <row r="54" spans="1:23" x14ac:dyDescent="0.3">
      <c r="A54" s="194"/>
      <c r="B54" s="212"/>
      <c r="C54" s="209"/>
      <c r="D54" s="6"/>
      <c r="E54" s="8"/>
      <c r="F54" s="101"/>
      <c r="G54" s="99"/>
      <c r="O54" s="55">
        <v>53</v>
      </c>
      <c r="P54" s="55" t="s">
        <v>91</v>
      </c>
      <c r="Q54" s="55">
        <v>86.24</v>
      </c>
      <c r="R54" s="27"/>
      <c r="S54" s="27"/>
      <c r="T54" s="27"/>
      <c r="U54" s="55"/>
      <c r="V54" s="55"/>
      <c r="W54" s="55"/>
    </row>
    <row r="55" spans="1:23" ht="15" customHeight="1" x14ac:dyDescent="0.3">
      <c r="A55" s="194"/>
      <c r="B55" s="211"/>
      <c r="C55" s="208"/>
      <c r="D55" s="4"/>
      <c r="E55" s="10"/>
      <c r="F55" s="96"/>
      <c r="G55" s="103"/>
      <c r="O55" s="55">
        <v>54</v>
      </c>
      <c r="P55" s="55" t="s">
        <v>92</v>
      </c>
      <c r="Q55" s="55">
        <v>88.52</v>
      </c>
      <c r="R55" s="27"/>
      <c r="S55" s="27"/>
      <c r="T55" s="27"/>
      <c r="U55" s="55"/>
      <c r="V55" s="55"/>
      <c r="W55" s="55"/>
    </row>
    <row r="56" spans="1:23" ht="15" customHeight="1" thickBot="1" x14ac:dyDescent="0.35">
      <c r="A56" s="195"/>
      <c r="B56" s="234"/>
      <c r="C56" s="232"/>
      <c r="D56" s="29"/>
      <c r="E56" s="13"/>
      <c r="F56" s="102"/>
      <c r="G56" s="104"/>
      <c r="O56" s="55">
        <v>57</v>
      </c>
      <c r="P56" s="55" t="s">
        <v>95</v>
      </c>
      <c r="Q56" s="55"/>
      <c r="R56" s="27"/>
      <c r="S56" s="27"/>
      <c r="T56" s="27"/>
      <c r="U56" s="55"/>
      <c r="V56" s="55"/>
      <c r="W56" s="55"/>
    </row>
    <row r="57" spans="1:23" x14ac:dyDescent="0.3">
      <c r="R57" s="27"/>
      <c r="S57" s="27"/>
      <c r="T57" s="27"/>
      <c r="U57" s="27"/>
    </row>
    <row r="58" spans="1:23" x14ac:dyDescent="0.3">
      <c r="R58" s="27"/>
      <c r="S58" s="27"/>
      <c r="T58"/>
    </row>
    <row r="59" spans="1:23" x14ac:dyDescent="0.3">
      <c r="R59" s="27"/>
      <c r="S59" s="27"/>
      <c r="T59"/>
    </row>
    <row r="60" spans="1:23" x14ac:dyDescent="0.3">
      <c r="R60" s="27"/>
      <c r="S60" s="27"/>
      <c r="T60"/>
    </row>
    <row r="61" spans="1:23" x14ac:dyDescent="0.3">
      <c r="R61" s="27"/>
      <c r="S61" s="27"/>
      <c r="T61"/>
    </row>
    <row r="62" spans="1:23" x14ac:dyDescent="0.3">
      <c r="R62" s="27"/>
      <c r="S62" s="27"/>
      <c r="T62"/>
    </row>
    <row r="63" spans="1:23" x14ac:dyDescent="0.3">
      <c r="R63" s="27"/>
      <c r="S63" s="27"/>
      <c r="T63"/>
    </row>
    <row r="64" spans="1:23" x14ac:dyDescent="0.3">
      <c r="R64" s="27"/>
      <c r="S64" s="27"/>
      <c r="T64"/>
    </row>
    <row r="65" spans="18:20" ht="15" customHeight="1" x14ac:dyDescent="0.3">
      <c r="R65" s="27"/>
      <c r="S65" s="27"/>
      <c r="T65"/>
    </row>
    <row r="66" spans="18:20" ht="15" customHeight="1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x14ac:dyDescent="0.3">
      <c r="R69" s="27"/>
      <c r="S69" s="27"/>
      <c r="T69"/>
    </row>
    <row r="70" spans="18:20" x14ac:dyDescent="0.3">
      <c r="R70" s="27"/>
      <c r="S70" s="27"/>
      <c r="T70"/>
    </row>
    <row r="71" spans="18:20" x14ac:dyDescent="0.3">
      <c r="R71" s="27"/>
      <c r="S71" s="27"/>
      <c r="T71"/>
    </row>
    <row r="79" spans="18:20" ht="15" customHeight="1" x14ac:dyDescent="0.3"/>
    <row r="80" spans="18:20" ht="15" customHeight="1" x14ac:dyDescent="0.3"/>
    <row r="93" ht="15" customHeight="1" x14ac:dyDescent="0.3"/>
    <row r="94" ht="15" customHeight="1" x14ac:dyDescent="0.3"/>
    <row r="107" ht="15" customHeight="1" x14ac:dyDescent="0.3"/>
    <row r="108" ht="15" customHeight="1" x14ac:dyDescent="0.3"/>
    <row r="121" ht="15" customHeight="1" x14ac:dyDescent="0.3"/>
    <row r="122" ht="15" customHeight="1" x14ac:dyDescent="0.3"/>
    <row r="135" ht="15" customHeight="1" x14ac:dyDescent="0.3"/>
    <row r="136" ht="15" customHeight="1" x14ac:dyDescent="0.3"/>
    <row r="149" ht="15" customHeight="1" x14ac:dyDescent="0.3"/>
    <row r="150" ht="15" customHeight="1" x14ac:dyDescent="0.3"/>
    <row r="163" ht="15" customHeight="1" x14ac:dyDescent="0.3"/>
    <row r="164" ht="15" customHeight="1" x14ac:dyDescent="0.3"/>
    <row r="177" ht="15" customHeight="1" x14ac:dyDescent="0.3"/>
    <row r="178" ht="15" customHeight="1" x14ac:dyDescent="0.3"/>
  </sheetData>
  <mergeCells count="115">
    <mergeCell ref="B53:B54"/>
    <mergeCell ref="C53:C54"/>
    <mergeCell ref="B55:B56"/>
    <mergeCell ref="C55:C56"/>
    <mergeCell ref="B49:B50"/>
    <mergeCell ref="C49:C50"/>
    <mergeCell ref="F53:F54"/>
    <mergeCell ref="G53:G54"/>
    <mergeCell ref="B51:B52"/>
    <mergeCell ref="C51:C52"/>
    <mergeCell ref="F55:F56"/>
    <mergeCell ref="G55:G56"/>
    <mergeCell ref="B45:B46"/>
    <mergeCell ref="C45:C46"/>
    <mergeCell ref="F49:F50"/>
    <mergeCell ref="G49:G50"/>
    <mergeCell ref="B47:B48"/>
    <mergeCell ref="C47:C48"/>
    <mergeCell ref="F51:F52"/>
    <mergeCell ref="G51:G52"/>
    <mergeCell ref="B41:B42"/>
    <mergeCell ref="C41:C42"/>
    <mergeCell ref="F45:F46"/>
    <mergeCell ref="G45:G46"/>
    <mergeCell ref="B43:B44"/>
    <mergeCell ref="C43:C44"/>
    <mergeCell ref="F47:F48"/>
    <mergeCell ref="G47:G48"/>
    <mergeCell ref="B37:B38"/>
    <mergeCell ref="C37:C38"/>
    <mergeCell ref="F41:F42"/>
    <mergeCell ref="G41:G42"/>
    <mergeCell ref="B39:B40"/>
    <mergeCell ref="C39:C40"/>
    <mergeCell ref="F43:F44"/>
    <mergeCell ref="G43:G44"/>
    <mergeCell ref="B33:B34"/>
    <mergeCell ref="C33:C34"/>
    <mergeCell ref="F37:F38"/>
    <mergeCell ref="G37:G38"/>
    <mergeCell ref="B35:B36"/>
    <mergeCell ref="C35:C36"/>
    <mergeCell ref="F39:F40"/>
    <mergeCell ref="G39:G40"/>
    <mergeCell ref="G33:G34"/>
    <mergeCell ref="B31:B32"/>
    <mergeCell ref="C31:C32"/>
    <mergeCell ref="F35:F36"/>
    <mergeCell ref="G35:G36"/>
    <mergeCell ref="B25:B26"/>
    <mergeCell ref="C25:C26"/>
    <mergeCell ref="F29:F30"/>
    <mergeCell ref="G29:G30"/>
    <mergeCell ref="B27:B28"/>
    <mergeCell ref="C27:C28"/>
    <mergeCell ref="F31:F32"/>
    <mergeCell ref="G31:G32"/>
    <mergeCell ref="F25:F26"/>
    <mergeCell ref="G25:G26"/>
    <mergeCell ref="F27:F28"/>
    <mergeCell ref="G27:G28"/>
    <mergeCell ref="B21:B22"/>
    <mergeCell ref="C21:C22"/>
    <mergeCell ref="F21:F22"/>
    <mergeCell ref="G21:G22"/>
    <mergeCell ref="B23:B24"/>
    <mergeCell ref="C23:C24"/>
    <mergeCell ref="F23:F24"/>
    <mergeCell ref="G23:G24"/>
    <mergeCell ref="A15:A56"/>
    <mergeCell ref="B15:B16"/>
    <mergeCell ref="C15:C16"/>
    <mergeCell ref="F15:F16"/>
    <mergeCell ref="G15:G16"/>
    <mergeCell ref="B17:B18"/>
    <mergeCell ref="C17:C18"/>
    <mergeCell ref="F17:F18"/>
    <mergeCell ref="G17:G18"/>
    <mergeCell ref="B19:B20"/>
    <mergeCell ref="C19:C20"/>
    <mergeCell ref="F19:F20"/>
    <mergeCell ref="G19:G20"/>
    <mergeCell ref="B29:B30"/>
    <mergeCell ref="C29:C30"/>
    <mergeCell ref="F33:F34"/>
    <mergeCell ref="H3:H4"/>
    <mergeCell ref="I3:I4"/>
    <mergeCell ref="C5:C6"/>
    <mergeCell ref="F5:F6"/>
    <mergeCell ref="G5:G6"/>
    <mergeCell ref="H5:H6"/>
    <mergeCell ref="I5:I6"/>
    <mergeCell ref="H7:H8"/>
    <mergeCell ref="I7:I8"/>
    <mergeCell ref="A2:B2"/>
    <mergeCell ref="A3:A14"/>
    <mergeCell ref="B3:B6"/>
    <mergeCell ref="C3:C4"/>
    <mergeCell ref="F3:F4"/>
    <mergeCell ref="G3:G4"/>
    <mergeCell ref="B7:B10"/>
    <mergeCell ref="C7:C8"/>
    <mergeCell ref="F7:F8"/>
    <mergeCell ref="G7:G8"/>
    <mergeCell ref="F13:F14"/>
    <mergeCell ref="G13:G14"/>
    <mergeCell ref="B13:B14"/>
    <mergeCell ref="C13:C14"/>
    <mergeCell ref="C9:C10"/>
    <mergeCell ref="F9:F10"/>
    <mergeCell ref="G9:G10"/>
    <mergeCell ref="B11:B12"/>
    <mergeCell ref="C11:C12"/>
    <mergeCell ref="F11:F12"/>
    <mergeCell ref="G11:G12"/>
  </mergeCells>
  <conditionalFormatting sqref="G15:G56">
    <cfRule type="expression" dxfId="71" priority="1" stopIfTrue="1">
      <formula>IF($C15=500,G15&gt;84.5)</formula>
    </cfRule>
  </conditionalFormatting>
  <conditionalFormatting sqref="I3:I8">
    <cfRule type="expression" dxfId="70" priority="4">
      <formula>($I3="N")</formula>
    </cfRule>
  </conditionalFormatting>
  <printOptions horizontalCentered="1"/>
  <pageMargins left="0.7" right="0.7" top="0.68" bottom="0.32" header="0.17" footer="0.17"/>
  <pageSetup scale="84"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9A7BB558-2C03-4F1F-9AA9-FDFB1206ED2D}">
            <xm:f>'Run 3 (% Cells)'!$E3&lt;30</xm:f>
            <x14:dxf>
              <fill>
                <patternFill>
                  <bgColor rgb="FFFFFFCC"/>
                </patternFill>
              </fill>
            </x14:dxf>
          </x14:cfRule>
          <xm:sqref>D3:D56</xm:sqref>
        </x14:conditionalFormatting>
        <x14:conditionalFormatting xmlns:xm="http://schemas.microsoft.com/office/excel/2006/main">
          <x14:cfRule type="expression" priority="2" id="{FC5D69B5-2D0E-4509-8931-476A7CC33D3D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7AB0EF03-D275-4666-917E-2177AA39E22B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G5:G16</xm:sqref>
        </x14:conditionalFormatting>
        <x14:conditionalFormatting xmlns:xm="http://schemas.microsoft.com/office/excel/2006/main">
          <x14:cfRule type="expression" priority="1215" id="{FC5D69B5-2D0E-4509-8931-476A7CC33D3D}">
            <xm:f>IF(Summary!#REF!=100,G17&lt;95.5)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16" id="{7AB0EF03-D275-4666-917E-2177AA39E22B}">
            <xm:f>IF(Summary!#REF!=90,OR(G17&gt;95.4,G17&lt;84.49))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G17:G56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4755-0159-442C-8C6F-9ADAE5E682D8}">
  <sheetPr>
    <tabColor rgb="FFCCFFCC"/>
    <pageSetUpPr fitToPage="1"/>
  </sheetPr>
  <dimension ref="A1:L56"/>
  <sheetViews>
    <sheetView topLeftCell="A9" zoomScaleNormal="100" workbookViewId="0">
      <selection activeCell="B17" sqref="B17:E56"/>
    </sheetView>
  </sheetViews>
  <sheetFormatPr defaultRowHeight="14.4" x14ac:dyDescent="0.3"/>
  <cols>
    <col min="2" max="2" width="11.5546875" style="1" customWidth="1"/>
    <col min="3" max="3" width="14.44140625" style="1" bestFit="1" customWidth="1"/>
    <col min="4" max="4" width="8.33203125" style="1" bestFit="1" customWidth="1"/>
    <col min="12" max="12" width="7.109375" customWidth="1"/>
  </cols>
  <sheetData>
    <row r="1" spans="1:12" ht="15" thickBot="1" x14ac:dyDescent="0.35">
      <c r="J1" s="54" t="s">
        <v>36</v>
      </c>
      <c r="K1" s="54" t="s">
        <v>37</v>
      </c>
      <c r="L1" s="54" t="s">
        <v>38</v>
      </c>
    </row>
    <row r="2" spans="1:12" ht="29.4" thickBot="1" x14ac:dyDescent="0.35">
      <c r="A2" s="252" t="s">
        <v>3</v>
      </c>
      <c r="B2" s="253"/>
      <c r="C2" s="31" t="s">
        <v>2</v>
      </c>
      <c r="D2" s="32" t="s">
        <v>1</v>
      </c>
      <c r="E2" s="33" t="s">
        <v>10</v>
      </c>
      <c r="J2" s="55">
        <v>1</v>
      </c>
      <c r="K2" s="55" t="s">
        <v>39</v>
      </c>
      <c r="L2" s="55">
        <v>74.319999999999993</v>
      </c>
    </row>
    <row r="3" spans="1:12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20">
        <f>$L$2</f>
        <v>74.319999999999993</v>
      </c>
      <c r="J3" s="55">
        <v>2</v>
      </c>
      <c r="K3" s="55" t="s">
        <v>40</v>
      </c>
      <c r="L3" s="55">
        <v>72.8</v>
      </c>
    </row>
    <row r="4" spans="1:12" x14ac:dyDescent="0.3">
      <c r="A4" s="240"/>
      <c r="B4" s="180"/>
      <c r="C4" s="153"/>
      <c r="D4" s="30">
        <f t="shared" ref="D4:D56" si="0">D3+1</f>
        <v>2</v>
      </c>
      <c r="E4" s="21">
        <f>$L$3</f>
        <v>72.8</v>
      </c>
      <c r="J4" s="55">
        <v>3</v>
      </c>
      <c r="K4" s="55" t="s">
        <v>41</v>
      </c>
      <c r="L4" s="55">
        <v>75.099999999999994</v>
      </c>
    </row>
    <row r="5" spans="1:12" ht="15" customHeight="1" x14ac:dyDescent="0.3">
      <c r="A5" s="240"/>
      <c r="B5" s="180"/>
      <c r="C5" s="152" t="s">
        <v>0</v>
      </c>
      <c r="D5" s="30">
        <f t="shared" si="0"/>
        <v>3</v>
      </c>
      <c r="E5" s="21">
        <f>$L$4</f>
        <v>75.099999999999994</v>
      </c>
      <c r="J5" s="55">
        <v>4</v>
      </c>
      <c r="K5" s="55" t="s">
        <v>42</v>
      </c>
      <c r="L5" s="55">
        <v>73.19</v>
      </c>
    </row>
    <row r="6" spans="1:12" x14ac:dyDescent="0.3">
      <c r="A6" s="240"/>
      <c r="B6" s="181"/>
      <c r="C6" s="129"/>
      <c r="D6" s="5">
        <f t="shared" si="0"/>
        <v>4</v>
      </c>
      <c r="E6" s="22">
        <f>$L$5</f>
        <v>73.19</v>
      </c>
      <c r="J6" s="55">
        <v>5</v>
      </c>
      <c r="K6" s="55" t="s">
        <v>43</v>
      </c>
      <c r="L6" s="55">
        <v>68.349999999999994</v>
      </c>
    </row>
    <row r="7" spans="1:12" ht="15" customHeight="1" x14ac:dyDescent="0.3">
      <c r="A7" s="240"/>
      <c r="B7" s="179" t="s">
        <v>11</v>
      </c>
      <c r="C7" s="128" t="str">
        <f>Summary!$B$8</f>
        <v>0.1% DMSO - PI</v>
      </c>
      <c r="D7" s="4">
        <f t="shared" si="0"/>
        <v>5</v>
      </c>
      <c r="E7" s="23">
        <f>$L$6</f>
        <v>68.349999999999994</v>
      </c>
      <c r="J7" s="55">
        <v>6</v>
      </c>
      <c r="K7" s="55" t="s">
        <v>44</v>
      </c>
      <c r="L7" s="55">
        <v>72.06</v>
      </c>
    </row>
    <row r="8" spans="1:12" x14ac:dyDescent="0.3">
      <c r="A8" s="240"/>
      <c r="B8" s="180"/>
      <c r="C8" s="178"/>
      <c r="D8" s="6">
        <f t="shared" si="0"/>
        <v>6</v>
      </c>
      <c r="E8" s="25">
        <f t="shared" ref="E8:E56" si="1">$L7</f>
        <v>72.06</v>
      </c>
      <c r="J8" s="55">
        <v>7</v>
      </c>
      <c r="K8" s="55" t="s">
        <v>45</v>
      </c>
      <c r="L8" s="55">
        <v>70.930000000000007</v>
      </c>
    </row>
    <row r="9" spans="1:12" ht="15" customHeight="1" x14ac:dyDescent="0.3">
      <c r="A9" s="240"/>
      <c r="B9" s="180"/>
      <c r="C9" s="191" t="str">
        <f>Summary!$B$10</f>
        <v>0.1% Acetone - PI</v>
      </c>
      <c r="D9" s="4">
        <f t="shared" si="0"/>
        <v>7</v>
      </c>
      <c r="E9" s="23">
        <f t="shared" si="1"/>
        <v>70.930000000000007</v>
      </c>
      <c r="J9" s="55">
        <v>8</v>
      </c>
      <c r="K9" s="55" t="s">
        <v>46</v>
      </c>
      <c r="L9" s="55">
        <v>71.33</v>
      </c>
    </row>
    <row r="10" spans="1:12" x14ac:dyDescent="0.3">
      <c r="A10" s="240"/>
      <c r="B10" s="180"/>
      <c r="C10" s="250"/>
      <c r="D10" s="6">
        <f t="shared" si="0"/>
        <v>8</v>
      </c>
      <c r="E10" s="25">
        <f t="shared" si="1"/>
        <v>71.33</v>
      </c>
      <c r="J10" s="55">
        <v>9</v>
      </c>
      <c r="K10" s="55" t="s">
        <v>47</v>
      </c>
      <c r="L10" s="55">
        <v>60.09</v>
      </c>
    </row>
    <row r="11" spans="1:12" x14ac:dyDescent="0.3">
      <c r="A11" s="240"/>
      <c r="B11" s="248" t="str">
        <f>Summary!$A$12</f>
        <v>Reactive Black 5</v>
      </c>
      <c r="C11" s="208">
        <f>Summary!$B$12</f>
        <v>250</v>
      </c>
      <c r="D11" s="4">
        <f t="shared" si="0"/>
        <v>9</v>
      </c>
      <c r="E11" s="23">
        <f t="shared" si="1"/>
        <v>60.09</v>
      </c>
      <c r="J11" s="55">
        <v>10</v>
      </c>
      <c r="K11" s="55" t="s">
        <v>48</v>
      </c>
      <c r="L11" s="55">
        <v>61.41</v>
      </c>
    </row>
    <row r="12" spans="1:12" x14ac:dyDescent="0.3">
      <c r="A12" s="240"/>
      <c r="B12" s="249"/>
      <c r="C12" s="209"/>
      <c r="D12" s="5">
        <f t="shared" si="0"/>
        <v>10</v>
      </c>
      <c r="E12" s="22">
        <f t="shared" si="1"/>
        <v>61.41</v>
      </c>
      <c r="J12" s="55">
        <v>11</v>
      </c>
      <c r="K12" s="55" t="s">
        <v>49</v>
      </c>
      <c r="L12" s="55">
        <v>49.31</v>
      </c>
    </row>
    <row r="13" spans="1:12" ht="15" customHeight="1" x14ac:dyDescent="0.3">
      <c r="A13" s="240"/>
      <c r="B13" s="248" t="str">
        <f>Summary!$A$14</f>
        <v>PPD</v>
      </c>
      <c r="C13" s="208">
        <f>Summary!$B$14</f>
        <v>75</v>
      </c>
      <c r="D13" s="4">
        <f t="shared" si="0"/>
        <v>11</v>
      </c>
      <c r="E13" s="23">
        <f t="shared" si="1"/>
        <v>49.31</v>
      </c>
      <c r="J13" s="55">
        <v>12</v>
      </c>
      <c r="K13" s="55" t="s">
        <v>50</v>
      </c>
      <c r="L13" s="55">
        <v>51.05</v>
      </c>
    </row>
    <row r="14" spans="1:12" ht="15" thickBot="1" x14ac:dyDescent="0.35">
      <c r="A14" s="241"/>
      <c r="B14" s="251"/>
      <c r="C14" s="232"/>
      <c r="D14" s="29">
        <f t="shared" si="0"/>
        <v>12</v>
      </c>
      <c r="E14" s="26">
        <f t="shared" si="1"/>
        <v>51.05</v>
      </c>
      <c r="J14" s="55">
        <v>13</v>
      </c>
      <c r="K14" s="55" t="s">
        <v>51</v>
      </c>
      <c r="L14" s="55">
        <v>74.87</v>
      </c>
    </row>
    <row r="15" spans="1:12" ht="15" customHeight="1" x14ac:dyDescent="0.3">
      <c r="A15" s="193" t="s">
        <v>35</v>
      </c>
      <c r="B15" s="255" t="str">
        <f>Summary!$A$16</f>
        <v>BRTGA-021</v>
      </c>
      <c r="C15" s="221">
        <f>Summary!$B$16</f>
        <v>500</v>
      </c>
      <c r="D15" s="28">
        <f t="shared" si="0"/>
        <v>13</v>
      </c>
      <c r="E15" s="20">
        <f t="shared" si="1"/>
        <v>74.87</v>
      </c>
      <c r="J15" s="55">
        <v>14</v>
      </c>
      <c r="K15" s="55" t="s">
        <v>52</v>
      </c>
      <c r="L15" s="55">
        <v>75.19</v>
      </c>
    </row>
    <row r="16" spans="1:12" x14ac:dyDescent="0.3">
      <c r="A16" s="194"/>
      <c r="B16" s="246"/>
      <c r="C16" s="209"/>
      <c r="D16" s="5">
        <f t="shared" si="0"/>
        <v>14</v>
      </c>
      <c r="E16" s="22">
        <f t="shared" si="1"/>
        <v>75.19</v>
      </c>
      <c r="J16" s="55">
        <v>15</v>
      </c>
      <c r="K16" s="55" t="s">
        <v>53</v>
      </c>
      <c r="L16" s="55">
        <v>74.72</v>
      </c>
    </row>
    <row r="17" spans="1:12" ht="15" customHeight="1" x14ac:dyDescent="0.3">
      <c r="A17" s="194"/>
      <c r="B17" s="244"/>
      <c r="C17" s="208"/>
      <c r="D17" s="4"/>
      <c r="E17" s="23"/>
      <c r="J17" s="55">
        <v>16</v>
      </c>
      <c r="K17" s="55" t="s">
        <v>54</v>
      </c>
      <c r="L17" s="55">
        <v>73.02</v>
      </c>
    </row>
    <row r="18" spans="1:12" x14ac:dyDescent="0.3">
      <c r="A18" s="194"/>
      <c r="B18" s="246"/>
      <c r="C18" s="209"/>
      <c r="D18" s="5"/>
      <c r="E18" s="22"/>
      <c r="J18" s="55">
        <v>17</v>
      </c>
      <c r="K18" s="55" t="s">
        <v>55</v>
      </c>
      <c r="L18" s="55">
        <v>71.55</v>
      </c>
    </row>
    <row r="19" spans="1:12" ht="15" customHeight="1" x14ac:dyDescent="0.3">
      <c r="A19" s="194"/>
      <c r="B19" s="197"/>
      <c r="C19" s="208"/>
      <c r="D19" s="4"/>
      <c r="E19" s="23"/>
      <c r="J19" s="55">
        <v>18</v>
      </c>
      <c r="K19" s="55" t="s">
        <v>56</v>
      </c>
      <c r="L19" s="55">
        <v>68.66</v>
      </c>
    </row>
    <row r="20" spans="1:12" x14ac:dyDescent="0.3">
      <c r="A20" s="194"/>
      <c r="B20" s="198"/>
      <c r="C20" s="209"/>
      <c r="D20" s="5"/>
      <c r="E20" s="22"/>
      <c r="J20" s="55">
        <v>19</v>
      </c>
      <c r="K20" s="55" t="s">
        <v>57</v>
      </c>
      <c r="L20" s="55">
        <v>72.98</v>
      </c>
    </row>
    <row r="21" spans="1:12" ht="15" customHeight="1" x14ac:dyDescent="0.3">
      <c r="A21" s="194"/>
      <c r="B21" s="244"/>
      <c r="C21" s="208"/>
      <c r="D21" s="4"/>
      <c r="E21" s="23"/>
      <c r="J21" s="55">
        <v>20</v>
      </c>
      <c r="K21" s="55" t="s">
        <v>58</v>
      </c>
      <c r="L21" s="55">
        <v>75.599999999999994</v>
      </c>
    </row>
    <row r="22" spans="1:12" x14ac:dyDescent="0.3">
      <c r="A22" s="194"/>
      <c r="B22" s="246"/>
      <c r="C22" s="209"/>
      <c r="D22" s="5"/>
      <c r="E22" s="22"/>
      <c r="J22" s="55">
        <v>21</v>
      </c>
      <c r="K22" s="55" t="s">
        <v>59</v>
      </c>
      <c r="L22" s="55">
        <v>76.61</v>
      </c>
    </row>
    <row r="23" spans="1:12" ht="15" customHeight="1" x14ac:dyDescent="0.3">
      <c r="A23" s="194"/>
      <c r="B23" s="244"/>
      <c r="C23" s="208"/>
      <c r="D23" s="4"/>
      <c r="E23" s="23"/>
      <c r="J23" s="55">
        <v>22</v>
      </c>
      <c r="K23" s="55" t="s">
        <v>60</v>
      </c>
      <c r="L23" s="55">
        <v>77.989999999999995</v>
      </c>
    </row>
    <row r="24" spans="1:12" x14ac:dyDescent="0.3">
      <c r="A24" s="194"/>
      <c r="B24" s="246"/>
      <c r="C24" s="209"/>
      <c r="D24" s="5"/>
      <c r="E24" s="22"/>
      <c r="J24" s="55">
        <v>23</v>
      </c>
      <c r="K24" s="55" t="s">
        <v>61</v>
      </c>
      <c r="L24" s="55">
        <v>78.28</v>
      </c>
    </row>
    <row r="25" spans="1:12" x14ac:dyDescent="0.3">
      <c r="A25" s="194"/>
      <c r="B25" s="197"/>
      <c r="C25" s="208"/>
      <c r="D25" s="4"/>
      <c r="E25" s="23"/>
      <c r="J25" s="55">
        <v>24</v>
      </c>
      <c r="K25" s="55" t="s">
        <v>62</v>
      </c>
      <c r="L25" s="55">
        <v>74.989999999999995</v>
      </c>
    </row>
    <row r="26" spans="1:12" x14ac:dyDescent="0.3">
      <c r="A26" s="194"/>
      <c r="B26" s="198"/>
      <c r="C26" s="209"/>
      <c r="D26" s="5"/>
      <c r="E26" s="22"/>
      <c r="J26" s="55">
        <v>25</v>
      </c>
      <c r="K26" s="55" t="s">
        <v>63</v>
      </c>
      <c r="L26" s="55">
        <v>49.11</v>
      </c>
    </row>
    <row r="27" spans="1:12" x14ac:dyDescent="0.3">
      <c r="A27" s="194"/>
      <c r="B27" s="197"/>
      <c r="C27" s="208"/>
      <c r="D27" s="4"/>
      <c r="E27" s="23"/>
      <c r="J27" s="55">
        <v>26</v>
      </c>
      <c r="K27" s="55" t="s">
        <v>64</v>
      </c>
      <c r="L27" s="55">
        <v>48.22</v>
      </c>
    </row>
    <row r="28" spans="1:12" x14ac:dyDescent="0.3">
      <c r="A28" s="194"/>
      <c r="B28" s="198"/>
      <c r="C28" s="209"/>
      <c r="D28" s="5"/>
      <c r="E28" s="22"/>
      <c r="J28" s="55">
        <v>27</v>
      </c>
      <c r="K28" s="55" t="s">
        <v>65</v>
      </c>
      <c r="L28" s="55">
        <v>73.540000000000006</v>
      </c>
    </row>
    <row r="29" spans="1:12" ht="15" customHeight="1" x14ac:dyDescent="0.3">
      <c r="A29" s="194"/>
      <c r="B29" s="197"/>
      <c r="C29" s="208"/>
      <c r="D29" s="4"/>
      <c r="E29" s="23"/>
      <c r="J29" s="55">
        <v>28</v>
      </c>
      <c r="K29" s="55" t="s">
        <v>66</v>
      </c>
      <c r="L29" s="55">
        <v>74.31</v>
      </c>
    </row>
    <row r="30" spans="1:12" x14ac:dyDescent="0.3">
      <c r="A30" s="194"/>
      <c r="B30" s="198"/>
      <c r="C30" s="209"/>
      <c r="D30" s="5"/>
      <c r="E30" s="22"/>
      <c r="J30" s="55">
        <v>29</v>
      </c>
      <c r="K30" s="55" t="s">
        <v>67</v>
      </c>
      <c r="L30" s="55">
        <v>71.680000000000007</v>
      </c>
    </row>
    <row r="31" spans="1:12" x14ac:dyDescent="0.3">
      <c r="A31" s="194"/>
      <c r="B31" s="197"/>
      <c r="C31" s="208"/>
      <c r="D31" s="4"/>
      <c r="E31" s="23"/>
      <c r="J31" s="55">
        <v>30</v>
      </c>
      <c r="K31" s="55" t="s">
        <v>68</v>
      </c>
      <c r="L31" s="55">
        <v>73.47</v>
      </c>
    </row>
    <row r="32" spans="1:12" x14ac:dyDescent="0.3">
      <c r="A32" s="194"/>
      <c r="B32" s="198"/>
      <c r="C32" s="209"/>
      <c r="D32" s="5"/>
      <c r="E32" s="22"/>
      <c r="J32" s="55">
        <v>31</v>
      </c>
      <c r="K32" s="55" t="s">
        <v>69</v>
      </c>
      <c r="L32" s="55">
        <v>73.91</v>
      </c>
    </row>
    <row r="33" spans="1:12" x14ac:dyDescent="0.3">
      <c r="A33" s="194"/>
      <c r="B33" s="197"/>
      <c r="C33" s="208"/>
      <c r="D33" s="4"/>
      <c r="E33" s="23"/>
      <c r="J33" s="55">
        <v>32</v>
      </c>
      <c r="K33" s="55" t="s">
        <v>70</v>
      </c>
      <c r="L33" s="55">
        <v>71.66</v>
      </c>
    </row>
    <row r="34" spans="1:12" x14ac:dyDescent="0.3">
      <c r="A34" s="194"/>
      <c r="B34" s="198"/>
      <c r="C34" s="209"/>
      <c r="D34" s="5"/>
      <c r="E34" s="22"/>
      <c r="J34" s="55">
        <v>33</v>
      </c>
      <c r="K34" s="55" t="s">
        <v>71</v>
      </c>
      <c r="L34" s="55">
        <v>75.540000000000006</v>
      </c>
    </row>
    <row r="35" spans="1:12" x14ac:dyDescent="0.3">
      <c r="A35" s="194"/>
      <c r="B35" s="244"/>
      <c r="C35" s="208"/>
      <c r="D35" s="4"/>
      <c r="E35" s="23"/>
      <c r="J35" s="55">
        <v>34</v>
      </c>
      <c r="K35" s="55" t="s">
        <v>72</v>
      </c>
      <c r="L35" s="55">
        <v>75.569999999999993</v>
      </c>
    </row>
    <row r="36" spans="1:12" x14ac:dyDescent="0.3">
      <c r="A36" s="194"/>
      <c r="B36" s="246"/>
      <c r="C36" s="209"/>
      <c r="D36" s="5"/>
      <c r="E36" s="22"/>
      <c r="J36" s="55">
        <v>35</v>
      </c>
      <c r="K36" s="55" t="s">
        <v>73</v>
      </c>
      <c r="L36" s="55">
        <v>74.83</v>
      </c>
    </row>
    <row r="37" spans="1:12" x14ac:dyDescent="0.3">
      <c r="A37" s="194"/>
      <c r="B37" s="244"/>
      <c r="C37" s="208"/>
      <c r="D37" s="4"/>
      <c r="E37" s="23"/>
      <c r="J37" s="55">
        <v>36</v>
      </c>
      <c r="K37" s="55" t="s">
        <v>74</v>
      </c>
      <c r="L37" s="55">
        <v>76.069999999999993</v>
      </c>
    </row>
    <row r="38" spans="1:12" x14ac:dyDescent="0.3">
      <c r="A38" s="194"/>
      <c r="B38" s="246"/>
      <c r="C38" s="209"/>
      <c r="D38" s="5"/>
      <c r="E38" s="22"/>
      <c r="J38" s="55">
        <v>37</v>
      </c>
      <c r="K38" s="55" t="s">
        <v>75</v>
      </c>
      <c r="L38" s="55">
        <v>58.75</v>
      </c>
    </row>
    <row r="39" spans="1:12" x14ac:dyDescent="0.3">
      <c r="A39" s="194"/>
      <c r="B39" s="197"/>
      <c r="C39" s="208"/>
      <c r="D39" s="4"/>
      <c r="E39" s="23"/>
      <c r="J39" s="55">
        <v>38</v>
      </c>
      <c r="K39" s="55" t="s">
        <v>76</v>
      </c>
      <c r="L39" s="55">
        <v>61.36</v>
      </c>
    </row>
    <row r="40" spans="1:12" x14ac:dyDescent="0.3">
      <c r="A40" s="194"/>
      <c r="B40" s="198"/>
      <c r="C40" s="209"/>
      <c r="D40" s="5"/>
      <c r="E40" s="22"/>
      <c r="J40" s="55">
        <v>39</v>
      </c>
      <c r="K40" s="55" t="s">
        <v>77</v>
      </c>
      <c r="L40" s="55">
        <v>78.86</v>
      </c>
    </row>
    <row r="41" spans="1:12" x14ac:dyDescent="0.3">
      <c r="A41" s="194"/>
      <c r="B41" s="197"/>
      <c r="C41" s="208"/>
      <c r="D41" s="4"/>
      <c r="E41" s="23"/>
      <c r="J41" s="55">
        <v>40</v>
      </c>
      <c r="K41" s="55" t="s">
        <v>78</v>
      </c>
      <c r="L41" s="55">
        <v>77.430000000000007</v>
      </c>
    </row>
    <row r="42" spans="1:12" x14ac:dyDescent="0.3">
      <c r="A42" s="194"/>
      <c r="B42" s="198"/>
      <c r="C42" s="209"/>
      <c r="D42" s="5"/>
      <c r="E42" s="22"/>
      <c r="J42" s="55">
        <v>41</v>
      </c>
      <c r="K42" s="55" t="s">
        <v>79</v>
      </c>
      <c r="L42" s="55">
        <v>75.959999999999994</v>
      </c>
    </row>
    <row r="43" spans="1:12" x14ac:dyDescent="0.3">
      <c r="A43" s="194"/>
      <c r="B43" s="197"/>
      <c r="C43" s="208"/>
      <c r="D43" s="4"/>
      <c r="E43" s="23"/>
      <c r="J43" s="55">
        <v>42</v>
      </c>
      <c r="K43" s="55" t="s">
        <v>80</v>
      </c>
      <c r="L43" s="55">
        <v>77.459999999999994</v>
      </c>
    </row>
    <row r="44" spans="1:12" x14ac:dyDescent="0.3">
      <c r="A44" s="194"/>
      <c r="B44" s="198"/>
      <c r="C44" s="209"/>
      <c r="D44" s="5"/>
      <c r="E44" s="22"/>
      <c r="J44" s="55">
        <v>43</v>
      </c>
      <c r="K44" s="55" t="s">
        <v>81</v>
      </c>
      <c r="L44" s="55">
        <v>75.63</v>
      </c>
    </row>
    <row r="45" spans="1:12" x14ac:dyDescent="0.3">
      <c r="A45" s="194"/>
      <c r="B45" s="197"/>
      <c r="C45" s="208"/>
      <c r="D45" s="4"/>
      <c r="E45" s="23"/>
      <c r="J45" s="55">
        <v>44</v>
      </c>
      <c r="K45" s="55" t="s">
        <v>82</v>
      </c>
      <c r="L45" s="55">
        <v>75.83</v>
      </c>
    </row>
    <row r="46" spans="1:12" x14ac:dyDescent="0.3">
      <c r="A46" s="194"/>
      <c r="B46" s="198"/>
      <c r="C46" s="209"/>
      <c r="D46" s="5"/>
      <c r="E46" s="22"/>
      <c r="J46" s="55">
        <v>45</v>
      </c>
      <c r="K46" s="55" t="s">
        <v>83</v>
      </c>
      <c r="L46" s="55">
        <v>76.569999999999993</v>
      </c>
    </row>
    <row r="47" spans="1:12" x14ac:dyDescent="0.3">
      <c r="A47" s="194"/>
      <c r="B47" s="197"/>
      <c r="C47" s="208"/>
      <c r="D47" s="4"/>
      <c r="E47" s="23"/>
      <c r="J47" s="55">
        <v>46</v>
      </c>
      <c r="K47" s="55" t="s">
        <v>84</v>
      </c>
      <c r="L47" s="55">
        <v>79.150000000000006</v>
      </c>
    </row>
    <row r="48" spans="1:12" x14ac:dyDescent="0.3">
      <c r="A48" s="194"/>
      <c r="B48" s="198"/>
      <c r="C48" s="209"/>
      <c r="D48" s="5"/>
      <c r="E48" s="22"/>
      <c r="J48" s="55">
        <v>47</v>
      </c>
      <c r="K48" s="55" t="s">
        <v>85</v>
      </c>
      <c r="L48" s="55">
        <v>78.790000000000006</v>
      </c>
    </row>
    <row r="49" spans="1:12" x14ac:dyDescent="0.3">
      <c r="A49" s="194"/>
      <c r="B49" s="197"/>
      <c r="C49" s="237"/>
      <c r="D49" s="4"/>
      <c r="E49" s="23"/>
      <c r="J49" s="55">
        <v>48</v>
      </c>
      <c r="K49" s="55" t="s">
        <v>86</v>
      </c>
      <c r="L49" s="55">
        <v>75.91</v>
      </c>
    </row>
    <row r="50" spans="1:12" x14ac:dyDescent="0.3">
      <c r="A50" s="194"/>
      <c r="B50" s="198"/>
      <c r="C50" s="238"/>
      <c r="D50" s="5"/>
      <c r="E50" s="22"/>
      <c r="J50" s="55">
        <v>49</v>
      </c>
      <c r="K50" s="55" t="s">
        <v>87</v>
      </c>
      <c r="L50" s="55">
        <v>79.209999999999994</v>
      </c>
    </row>
    <row r="51" spans="1:12" x14ac:dyDescent="0.3">
      <c r="A51" s="194"/>
      <c r="B51" s="244"/>
      <c r="C51" s="208"/>
      <c r="D51" s="4"/>
      <c r="E51" s="23"/>
      <c r="J51" s="55">
        <v>50</v>
      </c>
      <c r="K51" s="55" t="s">
        <v>88</v>
      </c>
      <c r="L51" s="55">
        <v>74.540000000000006</v>
      </c>
    </row>
    <row r="52" spans="1:12" x14ac:dyDescent="0.3">
      <c r="A52" s="194"/>
      <c r="B52" s="246"/>
      <c r="C52" s="209"/>
      <c r="D52" s="5"/>
      <c r="E52" s="22"/>
      <c r="J52" s="55">
        <v>51</v>
      </c>
      <c r="K52" s="55" t="s">
        <v>89</v>
      </c>
      <c r="L52" s="55">
        <v>78.349999999999994</v>
      </c>
    </row>
    <row r="53" spans="1:12" x14ac:dyDescent="0.3">
      <c r="A53" s="194"/>
      <c r="B53" s="244"/>
      <c r="C53" s="208"/>
      <c r="D53" s="4"/>
      <c r="E53" s="23"/>
      <c r="J53" s="55">
        <v>52</v>
      </c>
      <c r="K53" s="55" t="s">
        <v>90</v>
      </c>
      <c r="L53" s="55">
        <v>75.5</v>
      </c>
    </row>
    <row r="54" spans="1:12" x14ac:dyDescent="0.3">
      <c r="A54" s="194"/>
      <c r="B54" s="246"/>
      <c r="C54" s="209"/>
      <c r="D54" s="5"/>
      <c r="E54" s="22"/>
      <c r="J54" s="55">
        <v>53</v>
      </c>
      <c r="K54" s="55" t="s">
        <v>91</v>
      </c>
      <c r="L54" s="55">
        <v>69.239999999999995</v>
      </c>
    </row>
    <row r="55" spans="1:12" x14ac:dyDescent="0.3">
      <c r="A55" s="194"/>
      <c r="B55" s="244"/>
      <c r="C55" s="208"/>
      <c r="D55" s="4"/>
      <c r="E55" s="23"/>
      <c r="J55" s="55">
        <v>54</v>
      </c>
      <c r="K55" s="55" t="s">
        <v>92</v>
      </c>
      <c r="L55" s="55">
        <v>71.790000000000006</v>
      </c>
    </row>
    <row r="56" spans="1:12" ht="15" thickBot="1" x14ac:dyDescent="0.35">
      <c r="A56" s="195"/>
      <c r="B56" s="245"/>
      <c r="C56" s="232"/>
      <c r="D56" s="29"/>
      <c r="E56" s="26"/>
      <c r="J56" s="55">
        <v>57</v>
      </c>
      <c r="K56" s="55" t="s">
        <v>95</v>
      </c>
      <c r="L56" s="55"/>
    </row>
  </sheetData>
  <mergeCells count="55">
    <mergeCell ref="B47:B48"/>
    <mergeCell ref="C47:C48"/>
    <mergeCell ref="B55:B56"/>
    <mergeCell ref="C55:C56"/>
    <mergeCell ref="B49:B50"/>
    <mergeCell ref="C49:C50"/>
    <mergeCell ref="B51:B52"/>
    <mergeCell ref="C51:C52"/>
    <mergeCell ref="B53:B54"/>
    <mergeCell ref="C53:C54"/>
    <mergeCell ref="B41:B42"/>
    <mergeCell ref="C41:C42"/>
    <mergeCell ref="B43:B44"/>
    <mergeCell ref="C43:C44"/>
    <mergeCell ref="B45:B46"/>
    <mergeCell ref="C45:C46"/>
    <mergeCell ref="B35:B36"/>
    <mergeCell ref="C35:C36"/>
    <mergeCell ref="B37:B38"/>
    <mergeCell ref="C37:C38"/>
    <mergeCell ref="B39:B40"/>
    <mergeCell ref="C39:C40"/>
    <mergeCell ref="C29:C30"/>
    <mergeCell ref="B31:B32"/>
    <mergeCell ref="C31:C32"/>
    <mergeCell ref="B33:B34"/>
    <mergeCell ref="C33:C34"/>
    <mergeCell ref="A15:A56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A2:B2"/>
    <mergeCell ref="A3:A14"/>
    <mergeCell ref="B3:B6"/>
    <mergeCell ref="C3:C4"/>
    <mergeCell ref="C5:C6"/>
    <mergeCell ref="B7:B10"/>
    <mergeCell ref="C7:C8"/>
    <mergeCell ref="C9:C10"/>
    <mergeCell ref="B11:B12"/>
    <mergeCell ref="C11:C12"/>
    <mergeCell ref="B13:B14"/>
    <mergeCell ref="C13:C14"/>
  </mergeCells>
  <conditionalFormatting sqref="D3:E56">
    <cfRule type="expression" dxfId="67" priority="1">
      <formula>$E3&lt;30</formula>
    </cfRule>
  </conditionalFormatting>
  <printOptions horizontalCentered="1"/>
  <pageMargins left="0.7" right="0.7" top="0.68" bottom="0.32" header="0.17" footer="0.17"/>
  <pageSetup scale="86" orientation="portrait" r:id="rId1"/>
  <headerFooter>
    <oddHeader>&amp;CNIEHSO 20221118
Main Experiment C - &amp;A</oddHeader>
    <oddFooter>&amp;Rpage &amp;P of &amp;N</oddFooter>
  </headerFooter>
  <rowBreaks count="1" manualBreakCount="1">
    <brk id="56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E2F2-69AF-4D1F-8761-955EA497D4CF}">
  <sheetPr>
    <tabColor rgb="FFFFCCFF"/>
    <pageSetUpPr fitToPage="1"/>
  </sheetPr>
  <dimension ref="A1:W182"/>
  <sheetViews>
    <sheetView topLeftCell="A9" zoomScaleNormal="100" workbookViewId="0">
      <selection activeCell="B17" sqref="B17:G54"/>
    </sheetView>
  </sheetViews>
  <sheetFormatPr defaultRowHeight="14.4" x14ac:dyDescent="0.3"/>
  <cols>
    <col min="2" max="2" width="11.5546875" style="1" customWidth="1"/>
    <col min="3" max="3" width="16.44140625" style="1" bestFit="1" customWidth="1"/>
    <col min="4" max="4" width="8.33203125" style="1" bestFit="1" customWidth="1"/>
    <col min="6" max="6" width="9.109375" style="2"/>
    <col min="7" max="7" width="8.44140625" style="2" bestFit="1" customWidth="1"/>
    <col min="9" max="9" width="8.6640625" bestFit="1" customWidth="1"/>
    <col min="15" max="15" width="5.6640625" bestFit="1" customWidth="1"/>
    <col min="16" max="16" width="6.6640625" bestFit="1" customWidth="1"/>
    <col min="17" max="17" width="5.44140625" bestFit="1" customWidth="1"/>
    <col min="20" max="20" width="9.109375" style="1"/>
  </cols>
  <sheetData>
    <row r="1" spans="1:23" ht="31.8" thickBot="1" x14ac:dyDescent="0.65">
      <c r="A1" s="42" t="str">
        <f>IF(COUNTIF(I3:I8,"N")&gt;0,"Run Fails - Repeat Required","")</f>
        <v/>
      </c>
      <c r="B1" s="41"/>
      <c r="C1" s="41"/>
      <c r="D1" s="41"/>
      <c r="E1" s="41"/>
      <c r="O1" s="54" t="s">
        <v>36</v>
      </c>
      <c r="P1" s="54" t="s">
        <v>37</v>
      </c>
      <c r="Q1" s="54" t="s">
        <v>38</v>
      </c>
      <c r="T1"/>
      <c r="U1" s="54"/>
      <c r="V1" s="54"/>
      <c r="W1" s="54"/>
    </row>
    <row r="2" spans="1:23" ht="29.4" thickBot="1" x14ac:dyDescent="0.35">
      <c r="A2" s="166" t="s">
        <v>3</v>
      </c>
      <c r="B2" s="196"/>
      <c r="C2" s="48" t="s">
        <v>2</v>
      </c>
      <c r="D2" s="49" t="s">
        <v>1</v>
      </c>
      <c r="E2" s="48" t="s">
        <v>4</v>
      </c>
      <c r="F2" s="49" t="s">
        <v>5</v>
      </c>
      <c r="G2" s="50" t="s">
        <v>6</v>
      </c>
      <c r="H2" s="43" t="s">
        <v>15</v>
      </c>
      <c r="I2" s="44" t="s">
        <v>17</v>
      </c>
      <c r="J2" s="34"/>
      <c r="O2" s="55">
        <v>1</v>
      </c>
      <c r="P2" s="55" t="s">
        <v>39</v>
      </c>
      <c r="Q2" s="55">
        <v>99.04</v>
      </c>
      <c r="T2"/>
      <c r="U2" s="55"/>
      <c r="V2" s="55"/>
      <c r="W2" s="55"/>
    </row>
    <row r="3" spans="1:23" ht="15" customHeight="1" x14ac:dyDescent="0.3">
      <c r="A3" s="239" t="s">
        <v>12</v>
      </c>
      <c r="B3" s="205" t="s">
        <v>14</v>
      </c>
      <c r="C3" s="231" t="s">
        <v>24</v>
      </c>
      <c r="D3" s="28">
        <v>1</v>
      </c>
      <c r="E3" s="12">
        <f>$Q2</f>
        <v>99.04</v>
      </c>
      <c r="F3" s="242">
        <f>AVERAGE(E3:E4)</f>
        <v>98.79</v>
      </c>
      <c r="G3" s="243"/>
      <c r="H3" s="229" t="s">
        <v>16</v>
      </c>
      <c r="I3" s="230" t="str">
        <f>IF(ISERR(G5)=TRUE,"",IF(G5&gt;94.5,"Y","N"))</f>
        <v>Y</v>
      </c>
      <c r="J3" s="34"/>
      <c r="O3" s="55">
        <v>2</v>
      </c>
      <c r="P3" s="55" t="s">
        <v>40</v>
      </c>
      <c r="Q3" s="55">
        <v>98.54</v>
      </c>
      <c r="T3"/>
      <c r="U3" s="55"/>
      <c r="V3" s="55"/>
      <c r="W3" s="55"/>
    </row>
    <row r="4" spans="1:23" x14ac:dyDescent="0.3">
      <c r="A4" s="240"/>
      <c r="B4" s="180"/>
      <c r="C4" s="153"/>
      <c r="D4" s="30">
        <f t="shared" ref="D4:D54" si="0">D3+1</f>
        <v>2</v>
      </c>
      <c r="E4" s="10">
        <f t="shared" ref="E4:E54" si="1">$Q3</f>
        <v>98.54</v>
      </c>
      <c r="F4" s="97"/>
      <c r="G4" s="116"/>
      <c r="H4" s="203"/>
      <c r="I4" s="199"/>
      <c r="J4" s="34"/>
      <c r="O4" s="55">
        <v>3</v>
      </c>
      <c r="P4" s="55" t="s">
        <v>41</v>
      </c>
      <c r="Q4" s="55">
        <v>88.94</v>
      </c>
      <c r="R4" s="27"/>
      <c r="S4" s="27"/>
      <c r="T4" s="27"/>
      <c r="U4" s="55"/>
      <c r="V4" s="55"/>
      <c r="W4" s="55"/>
    </row>
    <row r="5" spans="1:23" ht="15" customHeight="1" x14ac:dyDescent="0.3">
      <c r="A5" s="240"/>
      <c r="B5" s="180"/>
      <c r="C5" s="152" t="s">
        <v>0</v>
      </c>
      <c r="D5" s="30">
        <f t="shared" si="0"/>
        <v>3</v>
      </c>
      <c r="E5" s="10">
        <f t="shared" si="1"/>
        <v>88.94</v>
      </c>
      <c r="F5" s="105">
        <f>AVERAGE(E5:E6)</f>
        <v>88.634999999999991</v>
      </c>
      <c r="G5" s="98">
        <f>ROUND(F5/$F$5*100,1)</f>
        <v>100</v>
      </c>
      <c r="H5" s="203" t="s">
        <v>18</v>
      </c>
      <c r="I5" s="201" t="str">
        <f>IF(OR(ISERR(G9)=TRUE,ISERR(G7)=TRUE),"",IF(COUNTIFS(G7:G10,"&gt;84.5")&lt;2,"N","Y"))</f>
        <v>Y</v>
      </c>
      <c r="J5" s="34"/>
      <c r="O5" s="55">
        <v>4</v>
      </c>
      <c r="P5" s="55" t="s">
        <v>42</v>
      </c>
      <c r="Q5" s="55">
        <v>88.33</v>
      </c>
      <c r="R5" s="27"/>
      <c r="S5" s="27"/>
      <c r="T5" s="27"/>
      <c r="U5" s="55"/>
      <c r="V5" s="55"/>
      <c r="W5" s="55"/>
    </row>
    <row r="6" spans="1:23" x14ac:dyDescent="0.3">
      <c r="A6" s="240"/>
      <c r="B6" s="181"/>
      <c r="C6" s="129"/>
      <c r="D6" s="5">
        <f t="shared" si="0"/>
        <v>4</v>
      </c>
      <c r="E6" s="8">
        <f t="shared" si="1"/>
        <v>88.33</v>
      </c>
      <c r="F6" s="101"/>
      <c r="G6" s="99"/>
      <c r="H6" s="203"/>
      <c r="I6" s="202"/>
      <c r="J6" s="34"/>
      <c r="O6" s="55">
        <v>5</v>
      </c>
      <c r="P6" s="55" t="s">
        <v>43</v>
      </c>
      <c r="Q6" s="55">
        <v>86.33</v>
      </c>
      <c r="R6" s="27"/>
      <c r="S6" s="27"/>
      <c r="T6" s="27"/>
      <c r="U6" s="55"/>
      <c r="V6" s="55"/>
      <c r="W6" s="55"/>
    </row>
    <row r="7" spans="1:23" ht="15" customHeight="1" x14ac:dyDescent="0.3">
      <c r="A7" s="240"/>
      <c r="B7" s="179" t="s">
        <v>11</v>
      </c>
      <c r="C7" s="128" t="str">
        <f>Summary!$B8</f>
        <v>0.1% DMSO - PI</v>
      </c>
      <c r="D7" s="4">
        <f t="shared" si="0"/>
        <v>5</v>
      </c>
      <c r="E7" s="9">
        <f t="shared" si="1"/>
        <v>86.33</v>
      </c>
      <c r="F7" s="96">
        <f>AVERAGE(E7:E8)</f>
        <v>87.234999999999999</v>
      </c>
      <c r="G7" s="103">
        <f>ROUND(F7/$F$5*100,1)</f>
        <v>98.4</v>
      </c>
      <c r="H7" s="203" t="s">
        <v>19</v>
      </c>
      <c r="I7" s="199" t="str">
        <f>IF(OR(ISERR(G13)=TRUE,ISERR(G11)=TRUE),"",IF(COUNTIFS(G11:G14,"&gt;=84.5")&lt;2,"N","Y"))</f>
        <v>Y</v>
      </c>
      <c r="J7" s="34"/>
      <c r="O7" s="55">
        <v>6</v>
      </c>
      <c r="P7" s="55" t="s">
        <v>44</v>
      </c>
      <c r="Q7" s="55">
        <v>88.14</v>
      </c>
      <c r="R7" s="27"/>
      <c r="S7" s="27"/>
      <c r="T7" s="27"/>
      <c r="U7" s="55"/>
      <c r="V7" s="55"/>
      <c r="W7" s="55"/>
    </row>
    <row r="8" spans="1:23" ht="15" thickBot="1" x14ac:dyDescent="0.35">
      <c r="A8" s="240"/>
      <c r="B8" s="180"/>
      <c r="C8" s="129"/>
      <c r="D8" s="5">
        <f t="shared" si="0"/>
        <v>6</v>
      </c>
      <c r="E8" s="8">
        <f t="shared" si="1"/>
        <v>88.14</v>
      </c>
      <c r="F8" s="101"/>
      <c r="G8" s="99"/>
      <c r="H8" s="204"/>
      <c r="I8" s="200"/>
      <c r="J8" s="34"/>
      <c r="O8" s="55">
        <v>7</v>
      </c>
      <c r="P8" s="55" t="s">
        <v>45</v>
      </c>
      <c r="Q8" s="55">
        <v>88.54</v>
      </c>
      <c r="R8" s="27"/>
      <c r="S8" s="27"/>
      <c r="T8" s="27"/>
      <c r="U8" s="55"/>
      <c r="V8" s="55"/>
      <c r="W8" s="55"/>
    </row>
    <row r="9" spans="1:23" ht="15" customHeight="1" x14ac:dyDescent="0.3">
      <c r="A9" s="240"/>
      <c r="B9" s="180"/>
      <c r="C9" s="128" t="str">
        <f>Summary!$B10</f>
        <v>0.1% Acetone - PI</v>
      </c>
      <c r="D9" s="4">
        <f t="shared" si="0"/>
        <v>7</v>
      </c>
      <c r="E9" s="9">
        <f t="shared" si="1"/>
        <v>88.54</v>
      </c>
      <c r="F9" s="96">
        <f>AVERAGE(E9:E10)</f>
        <v>88.245000000000005</v>
      </c>
      <c r="G9" s="103">
        <f>ROUND(F9/$F$5*100,1)</f>
        <v>99.6</v>
      </c>
      <c r="H9" s="2"/>
      <c r="I9" s="34"/>
      <c r="J9" s="34"/>
      <c r="O9" s="55">
        <v>8</v>
      </c>
      <c r="P9" s="55" t="s">
        <v>46</v>
      </c>
      <c r="Q9" s="55">
        <v>87.95</v>
      </c>
      <c r="R9" s="27"/>
      <c r="S9" s="27"/>
      <c r="T9" s="27"/>
      <c r="U9" s="55"/>
      <c r="V9" s="55"/>
      <c r="W9" s="55"/>
    </row>
    <row r="10" spans="1:23" x14ac:dyDescent="0.3">
      <c r="A10" s="240"/>
      <c r="B10" s="180"/>
      <c r="C10" s="129"/>
      <c r="D10" s="5">
        <f t="shared" si="0"/>
        <v>8</v>
      </c>
      <c r="E10" s="8">
        <f t="shared" si="1"/>
        <v>87.95</v>
      </c>
      <c r="F10" s="101"/>
      <c r="G10" s="99"/>
      <c r="H10" s="2"/>
      <c r="I10" s="34"/>
      <c r="J10" s="34"/>
      <c r="O10" s="55">
        <v>9</v>
      </c>
      <c r="P10" s="55" t="s">
        <v>47</v>
      </c>
      <c r="Q10" s="55">
        <v>80.739999999999995</v>
      </c>
      <c r="R10" s="27"/>
      <c r="S10" s="27"/>
      <c r="T10" s="27"/>
      <c r="U10" s="55"/>
      <c r="V10" s="55"/>
      <c r="W10" s="55"/>
    </row>
    <row r="11" spans="1:23" ht="15" customHeight="1" x14ac:dyDescent="0.3">
      <c r="A11" s="240"/>
      <c r="B11" s="179" t="str">
        <f>Summary!$A12</f>
        <v>Reactive Black 5</v>
      </c>
      <c r="C11" s="208">
        <f>Summary!$B12</f>
        <v>250</v>
      </c>
      <c r="D11" s="4">
        <f t="shared" si="0"/>
        <v>9</v>
      </c>
      <c r="E11" s="10">
        <f t="shared" si="1"/>
        <v>80.739999999999995</v>
      </c>
      <c r="F11" s="97">
        <f>AVERAGE(E11:E12)</f>
        <v>81.66</v>
      </c>
      <c r="G11" s="108">
        <f>ROUND(F11/$F$5*100,1)</f>
        <v>92.1</v>
      </c>
      <c r="I11" s="34"/>
      <c r="J11" s="34"/>
      <c r="O11" s="55">
        <v>10</v>
      </c>
      <c r="P11" s="55" t="s">
        <v>48</v>
      </c>
      <c r="Q11" s="55">
        <v>82.58</v>
      </c>
      <c r="R11" s="27"/>
      <c r="S11" s="27"/>
      <c r="T11" s="27"/>
      <c r="U11" s="55"/>
      <c r="V11" s="55"/>
      <c r="W11" s="55"/>
    </row>
    <row r="12" spans="1:23" x14ac:dyDescent="0.3">
      <c r="A12" s="240"/>
      <c r="B12" s="181"/>
      <c r="C12" s="209"/>
      <c r="D12" s="6">
        <f t="shared" si="0"/>
        <v>10</v>
      </c>
      <c r="E12" s="8">
        <f t="shared" si="1"/>
        <v>82.58</v>
      </c>
      <c r="F12" s="105"/>
      <c r="G12" s="108"/>
      <c r="I12" s="34"/>
      <c r="J12" s="34"/>
      <c r="O12" s="55">
        <v>11</v>
      </c>
      <c r="P12" s="55" t="s">
        <v>49</v>
      </c>
      <c r="Q12" s="55">
        <v>79.58</v>
      </c>
      <c r="R12" s="27"/>
      <c r="S12" s="27"/>
      <c r="T12" s="27"/>
      <c r="U12" s="55"/>
      <c r="V12" s="55"/>
      <c r="W12" s="55"/>
    </row>
    <row r="13" spans="1:23" ht="15" customHeight="1" x14ac:dyDescent="0.3">
      <c r="A13" s="240"/>
      <c r="B13" s="179" t="str">
        <f>Summary!$A14</f>
        <v>PPD</v>
      </c>
      <c r="C13" s="208">
        <f>Summary!$B14</f>
        <v>75</v>
      </c>
      <c r="D13" s="4">
        <f t="shared" si="0"/>
        <v>11</v>
      </c>
      <c r="E13" s="10">
        <f t="shared" si="1"/>
        <v>79.58</v>
      </c>
      <c r="F13" s="96">
        <f>AVERAGE(E13:E14)</f>
        <v>80.02</v>
      </c>
      <c r="G13" s="103">
        <f>ROUND(F13/$F$5*100,1)</f>
        <v>90.3</v>
      </c>
      <c r="I13" s="34"/>
      <c r="J13" s="34"/>
      <c r="O13" s="55">
        <v>12</v>
      </c>
      <c r="P13" s="55" t="s">
        <v>50</v>
      </c>
      <c r="Q13" s="55">
        <v>80.459999999999994</v>
      </c>
      <c r="R13" s="27"/>
      <c r="S13" s="27"/>
      <c r="T13" s="27"/>
      <c r="U13" s="55"/>
      <c r="V13" s="55"/>
      <c r="W13" s="55"/>
    </row>
    <row r="14" spans="1:23" ht="15" customHeight="1" thickBot="1" x14ac:dyDescent="0.35">
      <c r="A14" s="241"/>
      <c r="B14" s="233"/>
      <c r="C14" s="232"/>
      <c r="D14" s="29">
        <f t="shared" si="0"/>
        <v>12</v>
      </c>
      <c r="E14" s="13">
        <f t="shared" si="1"/>
        <v>80.459999999999994</v>
      </c>
      <c r="F14" s="102"/>
      <c r="G14" s="104"/>
      <c r="I14" s="34"/>
      <c r="J14" s="34"/>
      <c r="O14" s="55">
        <v>13</v>
      </c>
      <c r="P14" s="55" t="s">
        <v>51</v>
      </c>
      <c r="Q14" s="55">
        <v>87.92</v>
      </c>
      <c r="R14" s="27"/>
      <c r="S14" s="27"/>
      <c r="T14" s="27"/>
      <c r="U14" s="55"/>
      <c r="V14" s="55"/>
      <c r="W14" s="55"/>
    </row>
    <row r="15" spans="1:23" ht="15" customHeight="1" x14ac:dyDescent="0.3">
      <c r="A15" s="193" t="s">
        <v>35</v>
      </c>
      <c r="B15" s="222" t="str">
        <f>Summary!$A$16</f>
        <v>BRTGA-021</v>
      </c>
      <c r="C15" s="221">
        <f>Summary!$B$16</f>
        <v>500</v>
      </c>
      <c r="D15" s="19">
        <f t="shared" si="0"/>
        <v>13</v>
      </c>
      <c r="E15" s="7">
        <f t="shared" si="1"/>
        <v>87.92</v>
      </c>
      <c r="F15" s="256">
        <f>AVERAGE(E15:E16)</f>
        <v>89.055000000000007</v>
      </c>
      <c r="G15" s="257">
        <f>ROUND(F15/$F$5*100,1)</f>
        <v>100.5</v>
      </c>
      <c r="I15" s="34"/>
      <c r="J15" s="34"/>
      <c r="O15" s="55">
        <v>14</v>
      </c>
      <c r="P15" s="55" t="s">
        <v>52</v>
      </c>
      <c r="Q15" s="55">
        <v>90.19</v>
      </c>
      <c r="R15" s="27"/>
      <c r="S15" s="27"/>
      <c r="T15" s="27"/>
      <c r="U15" s="55"/>
      <c r="V15" s="55"/>
      <c r="W15" s="55"/>
    </row>
    <row r="16" spans="1:23" x14ac:dyDescent="0.3">
      <c r="A16" s="194"/>
      <c r="B16" s="212"/>
      <c r="C16" s="209"/>
      <c r="D16" s="5">
        <f t="shared" si="0"/>
        <v>14</v>
      </c>
      <c r="E16" s="8">
        <f t="shared" si="1"/>
        <v>90.19</v>
      </c>
      <c r="F16" s="214"/>
      <c r="G16" s="216"/>
      <c r="I16" s="34"/>
      <c r="J16" s="34"/>
      <c r="O16" s="55">
        <v>15</v>
      </c>
      <c r="P16" s="55" t="s">
        <v>53</v>
      </c>
      <c r="Q16" s="55">
        <v>87.65</v>
      </c>
      <c r="R16" s="27"/>
      <c r="S16" s="27"/>
      <c r="T16" s="27"/>
      <c r="U16" s="55"/>
      <c r="V16" s="55"/>
      <c r="W16" s="55"/>
    </row>
    <row r="17" spans="1:23" ht="15" customHeight="1" x14ac:dyDescent="0.3">
      <c r="A17" s="194"/>
      <c r="B17" s="217"/>
      <c r="C17" s="219"/>
      <c r="D17" s="39"/>
      <c r="E17" s="10"/>
      <c r="F17" s="96"/>
      <c r="G17" s="108"/>
      <c r="I17" s="34"/>
      <c r="J17" s="34"/>
      <c r="O17" s="55">
        <v>16</v>
      </c>
      <c r="P17" s="55" t="s">
        <v>54</v>
      </c>
      <c r="Q17" s="55">
        <v>87.79</v>
      </c>
      <c r="R17" s="27"/>
      <c r="S17" s="27"/>
      <c r="T17" s="27"/>
      <c r="U17" s="55"/>
      <c r="V17" s="55"/>
      <c r="W17" s="55"/>
    </row>
    <row r="18" spans="1:23" x14ac:dyDescent="0.3">
      <c r="A18" s="194"/>
      <c r="B18" s="218"/>
      <c r="C18" s="220"/>
      <c r="D18" s="40"/>
      <c r="E18" s="8"/>
      <c r="F18" s="101"/>
      <c r="G18" s="108"/>
      <c r="I18" s="34"/>
      <c r="J18" s="34"/>
      <c r="O18" s="55">
        <v>17</v>
      </c>
      <c r="P18" s="55" t="s">
        <v>55</v>
      </c>
      <c r="Q18" s="55">
        <v>87.27</v>
      </c>
      <c r="R18" s="27"/>
      <c r="S18" s="27"/>
      <c r="T18" s="27"/>
      <c r="U18" s="55"/>
      <c r="V18" s="55"/>
      <c r="W18" s="55"/>
    </row>
    <row r="19" spans="1:23" ht="15" customHeight="1" x14ac:dyDescent="0.3">
      <c r="A19" s="194"/>
      <c r="B19" s="206"/>
      <c r="C19" s="208"/>
      <c r="D19" s="19"/>
      <c r="E19" s="10"/>
      <c r="F19" s="96"/>
      <c r="G19" s="103"/>
      <c r="I19" s="34"/>
      <c r="J19" s="34"/>
      <c r="O19" s="55">
        <v>18</v>
      </c>
      <c r="P19" s="55" t="s">
        <v>56</v>
      </c>
      <c r="Q19" s="55">
        <v>88.54</v>
      </c>
      <c r="R19" s="27"/>
      <c r="S19" s="27"/>
      <c r="T19" s="27"/>
      <c r="U19" s="55"/>
      <c r="V19" s="55"/>
      <c r="W19" s="55"/>
    </row>
    <row r="20" spans="1:23" x14ac:dyDescent="0.3">
      <c r="A20" s="194"/>
      <c r="B20" s="207"/>
      <c r="C20" s="209"/>
      <c r="D20" s="6"/>
      <c r="E20" s="8"/>
      <c r="F20" s="101"/>
      <c r="G20" s="210"/>
      <c r="I20" s="34"/>
      <c r="J20" s="34"/>
      <c r="O20" s="55">
        <v>19</v>
      </c>
      <c r="P20" s="55" t="s">
        <v>57</v>
      </c>
      <c r="Q20" s="55">
        <v>88.3</v>
      </c>
      <c r="R20" s="27"/>
      <c r="S20" s="27"/>
      <c r="T20" s="27"/>
      <c r="U20" s="55"/>
      <c r="V20" s="55"/>
      <c r="W20" s="55"/>
    </row>
    <row r="21" spans="1:23" x14ac:dyDescent="0.3">
      <c r="A21" s="194"/>
      <c r="B21" s="211"/>
      <c r="C21" s="208"/>
      <c r="D21" s="4"/>
      <c r="E21" s="10"/>
      <c r="F21" s="96"/>
      <c r="G21" s="103"/>
      <c r="I21" s="34"/>
      <c r="J21" s="34"/>
      <c r="O21" s="55">
        <v>20</v>
      </c>
      <c r="P21" s="55" t="s">
        <v>58</v>
      </c>
      <c r="Q21" s="55">
        <v>88.84</v>
      </c>
      <c r="R21" s="27"/>
      <c r="S21" s="27"/>
      <c r="T21" s="27"/>
      <c r="U21" s="55"/>
      <c r="V21" s="55"/>
      <c r="W21" s="55"/>
    </row>
    <row r="22" spans="1:23" x14ac:dyDescent="0.3">
      <c r="A22" s="194"/>
      <c r="B22" s="212"/>
      <c r="C22" s="209"/>
      <c r="D22" s="5"/>
      <c r="E22" s="8"/>
      <c r="F22" s="101"/>
      <c r="G22" s="99"/>
      <c r="O22" s="55">
        <v>21</v>
      </c>
      <c r="P22" s="55" t="s">
        <v>59</v>
      </c>
      <c r="Q22" s="55">
        <v>88.21</v>
      </c>
      <c r="R22" s="27"/>
      <c r="S22" s="27"/>
      <c r="T22" s="27"/>
      <c r="U22" s="55"/>
      <c r="V22" s="55"/>
      <c r="W22" s="55"/>
    </row>
    <row r="23" spans="1:23" ht="15" customHeight="1" x14ac:dyDescent="0.3">
      <c r="A23" s="194"/>
      <c r="B23" s="206"/>
      <c r="C23" s="208"/>
      <c r="D23" s="4"/>
      <c r="E23" s="10"/>
      <c r="F23" s="96"/>
      <c r="G23" s="103"/>
      <c r="O23" s="55">
        <v>22</v>
      </c>
      <c r="P23" s="55" t="s">
        <v>60</v>
      </c>
      <c r="Q23" s="55">
        <v>89.89</v>
      </c>
      <c r="R23" s="27"/>
      <c r="S23" s="27"/>
      <c r="T23" s="27"/>
      <c r="U23" s="55"/>
      <c r="V23" s="55"/>
      <c r="W23" s="55"/>
    </row>
    <row r="24" spans="1:23" x14ac:dyDescent="0.3">
      <c r="A24" s="194"/>
      <c r="B24" s="207"/>
      <c r="C24" s="209"/>
      <c r="D24" s="5"/>
      <c r="E24" s="8"/>
      <c r="F24" s="101"/>
      <c r="G24" s="99"/>
      <c r="O24" s="55">
        <v>23</v>
      </c>
      <c r="P24" s="55" t="s">
        <v>61</v>
      </c>
      <c r="Q24" s="55">
        <v>89.34</v>
      </c>
      <c r="R24" s="27"/>
      <c r="S24" s="27"/>
      <c r="T24" s="27"/>
      <c r="U24" s="55"/>
      <c r="V24" s="55"/>
      <c r="W24" s="55"/>
    </row>
    <row r="25" spans="1:23" x14ac:dyDescent="0.3">
      <c r="A25" s="194"/>
      <c r="B25" s="206"/>
      <c r="C25" s="208"/>
      <c r="D25" s="19"/>
      <c r="E25" s="10"/>
      <c r="F25" s="96"/>
      <c r="G25" s="103"/>
      <c r="O25" s="55">
        <v>24</v>
      </c>
      <c r="P25" s="55" t="s">
        <v>62</v>
      </c>
      <c r="Q25" s="55">
        <v>89.23</v>
      </c>
      <c r="R25" s="27"/>
      <c r="S25" s="27"/>
      <c r="T25" s="27"/>
      <c r="U25" s="55"/>
      <c r="V25" s="55"/>
      <c r="W25" s="55"/>
    </row>
    <row r="26" spans="1:23" x14ac:dyDescent="0.3">
      <c r="A26" s="194"/>
      <c r="B26" s="207"/>
      <c r="C26" s="209"/>
      <c r="D26" s="6"/>
      <c r="E26" s="8"/>
      <c r="F26" s="101"/>
      <c r="G26" s="99"/>
      <c r="O26" s="55">
        <v>25</v>
      </c>
      <c r="P26" s="55" t="s">
        <v>63</v>
      </c>
      <c r="Q26" s="55">
        <v>88.19</v>
      </c>
      <c r="R26" s="27"/>
      <c r="S26" s="27"/>
      <c r="T26" s="27"/>
      <c r="U26" s="55"/>
      <c r="V26" s="55"/>
      <c r="W26" s="55"/>
    </row>
    <row r="27" spans="1:23" ht="15" customHeight="1" x14ac:dyDescent="0.3">
      <c r="A27" s="194"/>
      <c r="B27" s="206"/>
      <c r="C27" s="237"/>
      <c r="D27" s="4"/>
      <c r="E27" s="10"/>
      <c r="F27" s="224"/>
      <c r="G27" s="226"/>
      <c r="O27" s="55">
        <v>26</v>
      </c>
      <c r="P27" s="55" t="s">
        <v>64</v>
      </c>
      <c r="Q27" s="55">
        <v>88.09</v>
      </c>
      <c r="R27" s="27"/>
      <c r="S27" s="27"/>
      <c r="T27" s="27"/>
      <c r="U27" s="55"/>
      <c r="V27" s="55"/>
      <c r="W27" s="55"/>
    </row>
    <row r="28" spans="1:23" ht="15" customHeight="1" x14ac:dyDescent="0.3">
      <c r="A28" s="194"/>
      <c r="B28" s="207"/>
      <c r="C28" s="238"/>
      <c r="D28" s="5"/>
      <c r="E28" s="8"/>
      <c r="F28" s="225"/>
      <c r="G28" s="227"/>
      <c r="O28" s="55">
        <v>27</v>
      </c>
      <c r="P28" s="55" t="s">
        <v>65</v>
      </c>
      <c r="Q28" s="55">
        <v>85.52</v>
      </c>
      <c r="R28" s="27"/>
      <c r="S28" s="27"/>
      <c r="T28" s="27"/>
      <c r="U28" s="55"/>
      <c r="V28" s="55"/>
      <c r="W28" s="55"/>
    </row>
    <row r="29" spans="1:23" ht="15" customHeight="1" x14ac:dyDescent="0.3">
      <c r="A29" s="194"/>
      <c r="B29" s="197"/>
      <c r="C29" s="208"/>
      <c r="D29" s="4"/>
      <c r="E29" s="10"/>
      <c r="F29" s="224"/>
      <c r="G29" s="226"/>
      <c r="O29" s="55">
        <v>28</v>
      </c>
      <c r="P29" s="55" t="s">
        <v>66</v>
      </c>
      <c r="Q29" s="55">
        <v>87.69</v>
      </c>
      <c r="R29" s="27"/>
      <c r="S29" s="27"/>
      <c r="T29" s="27"/>
      <c r="U29" s="55"/>
      <c r="V29" s="55"/>
      <c r="W29" s="55"/>
    </row>
    <row r="30" spans="1:23" x14ac:dyDescent="0.3">
      <c r="A30" s="194"/>
      <c r="B30" s="198"/>
      <c r="C30" s="209"/>
      <c r="D30" s="5"/>
      <c r="E30" s="8"/>
      <c r="F30" s="225"/>
      <c r="G30" s="227"/>
      <c r="O30" s="55">
        <v>29</v>
      </c>
      <c r="P30" s="55" t="s">
        <v>67</v>
      </c>
      <c r="Q30" s="55">
        <v>87.19</v>
      </c>
      <c r="R30" s="27"/>
      <c r="S30" s="27"/>
      <c r="T30" s="27"/>
      <c r="U30" s="55"/>
      <c r="V30" s="55"/>
      <c r="W30" s="55"/>
    </row>
    <row r="31" spans="1:23" ht="15" customHeight="1" x14ac:dyDescent="0.3">
      <c r="A31" s="194"/>
      <c r="B31" s="228"/>
      <c r="C31" s="208"/>
      <c r="D31" s="4"/>
      <c r="E31" s="10"/>
      <c r="F31" s="224"/>
      <c r="G31" s="103"/>
      <c r="O31" s="55">
        <v>30</v>
      </c>
      <c r="P31" s="55" t="s">
        <v>68</v>
      </c>
      <c r="Q31" s="55">
        <v>87.95</v>
      </c>
      <c r="R31" s="27"/>
      <c r="S31" s="27"/>
      <c r="T31" s="27"/>
      <c r="U31" s="55"/>
      <c r="V31" s="55"/>
      <c r="W31" s="55"/>
    </row>
    <row r="32" spans="1:23" x14ac:dyDescent="0.3">
      <c r="A32" s="194"/>
      <c r="B32" s="228"/>
      <c r="C32" s="209"/>
      <c r="D32" s="5"/>
      <c r="E32" s="8"/>
      <c r="F32" s="225"/>
      <c r="G32" s="99"/>
      <c r="O32" s="55">
        <v>31</v>
      </c>
      <c r="P32" s="55" t="s">
        <v>69</v>
      </c>
      <c r="Q32" s="55">
        <v>90.81</v>
      </c>
      <c r="R32" s="27"/>
      <c r="S32" s="27"/>
      <c r="T32" s="27"/>
      <c r="U32" s="55"/>
      <c r="V32" s="55"/>
      <c r="W32" s="55"/>
    </row>
    <row r="33" spans="1:23" ht="15" customHeight="1" x14ac:dyDescent="0.3">
      <c r="A33" s="194"/>
      <c r="B33" s="211"/>
      <c r="C33" s="208"/>
      <c r="D33" s="4"/>
      <c r="E33" s="10"/>
      <c r="F33" s="224"/>
      <c r="G33" s="108"/>
      <c r="O33" s="55">
        <v>32</v>
      </c>
      <c r="P33" s="55" t="s">
        <v>70</v>
      </c>
      <c r="Q33" s="55">
        <v>89.69</v>
      </c>
      <c r="R33" s="27"/>
      <c r="S33" s="27"/>
      <c r="T33" s="27"/>
      <c r="U33" s="55"/>
      <c r="V33" s="55"/>
      <c r="W33" s="55"/>
    </row>
    <row r="34" spans="1:23" ht="15" customHeight="1" x14ac:dyDescent="0.3">
      <c r="A34" s="194"/>
      <c r="B34" s="212"/>
      <c r="C34" s="209"/>
      <c r="D34" s="5"/>
      <c r="E34" s="8"/>
      <c r="F34" s="225"/>
      <c r="G34" s="108"/>
      <c r="O34" s="55">
        <v>33</v>
      </c>
      <c r="P34" s="55" t="s">
        <v>71</v>
      </c>
      <c r="Q34" s="55">
        <v>90.22</v>
      </c>
      <c r="R34" s="27"/>
      <c r="S34" s="27"/>
      <c r="T34" s="27"/>
      <c r="U34" s="55"/>
      <c r="V34" s="55"/>
      <c r="W34" s="55"/>
    </row>
    <row r="35" spans="1:23" x14ac:dyDescent="0.3">
      <c r="A35" s="194"/>
      <c r="B35" s="211"/>
      <c r="C35" s="208"/>
      <c r="D35" s="19"/>
      <c r="E35" s="10"/>
      <c r="F35" s="224"/>
      <c r="G35" s="103"/>
      <c r="O35" s="55">
        <v>34</v>
      </c>
      <c r="P35" s="55" t="s">
        <v>72</v>
      </c>
      <c r="Q35" s="55">
        <v>90.81</v>
      </c>
      <c r="R35" s="27"/>
      <c r="S35" s="27"/>
      <c r="T35" s="27"/>
      <c r="U35" s="55"/>
      <c r="V35" s="55"/>
      <c r="W35" s="55"/>
    </row>
    <row r="36" spans="1:23" x14ac:dyDescent="0.3">
      <c r="A36" s="194"/>
      <c r="B36" s="212"/>
      <c r="C36" s="209"/>
      <c r="D36" s="6"/>
      <c r="E36" s="8"/>
      <c r="F36" s="225"/>
      <c r="G36" s="99"/>
      <c r="O36" s="55">
        <v>35</v>
      </c>
      <c r="P36" s="55" t="s">
        <v>73</v>
      </c>
      <c r="Q36" s="55">
        <v>81.62</v>
      </c>
      <c r="R36" s="27"/>
      <c r="S36" s="27"/>
      <c r="T36" s="27"/>
      <c r="U36" s="55"/>
      <c r="V36" s="55"/>
      <c r="W36" s="55"/>
    </row>
    <row r="37" spans="1:23" x14ac:dyDescent="0.3">
      <c r="A37" s="194"/>
      <c r="B37" s="206"/>
      <c r="C37" s="208"/>
      <c r="D37" s="4"/>
      <c r="E37" s="10"/>
      <c r="F37" s="224"/>
      <c r="G37" s="108"/>
      <c r="O37" s="55">
        <v>36</v>
      </c>
      <c r="P37" s="55" t="s">
        <v>74</v>
      </c>
      <c r="Q37" s="55">
        <v>84.02</v>
      </c>
      <c r="R37" s="27"/>
      <c r="S37" s="27"/>
      <c r="T37" s="27"/>
      <c r="U37" s="55"/>
      <c r="V37" s="55"/>
      <c r="W37" s="55"/>
    </row>
    <row r="38" spans="1:23" x14ac:dyDescent="0.3">
      <c r="A38" s="194"/>
      <c r="B38" s="207"/>
      <c r="C38" s="209"/>
      <c r="D38" s="5"/>
      <c r="E38" s="8"/>
      <c r="F38" s="225"/>
      <c r="G38" s="108"/>
      <c r="O38" s="55">
        <v>37</v>
      </c>
      <c r="P38" s="55" t="s">
        <v>75</v>
      </c>
      <c r="Q38" s="55">
        <v>90.38</v>
      </c>
      <c r="R38" s="27"/>
      <c r="S38" s="27"/>
      <c r="T38" s="27"/>
      <c r="U38" s="55"/>
      <c r="V38" s="55"/>
      <c r="W38" s="55"/>
    </row>
    <row r="39" spans="1:23" x14ac:dyDescent="0.3">
      <c r="A39" s="194"/>
      <c r="B39" s="206"/>
      <c r="C39" s="208"/>
      <c r="D39" s="19"/>
      <c r="E39" s="10"/>
      <c r="F39" s="224"/>
      <c r="G39" s="103"/>
      <c r="O39" s="55">
        <v>38</v>
      </c>
      <c r="P39" s="55" t="s">
        <v>76</v>
      </c>
      <c r="Q39" s="55">
        <v>90.45</v>
      </c>
      <c r="R39" s="27"/>
      <c r="S39" s="27"/>
      <c r="T39" s="27"/>
      <c r="U39" s="55"/>
      <c r="V39" s="55"/>
      <c r="W39" s="55"/>
    </row>
    <row r="40" spans="1:23" x14ac:dyDescent="0.3">
      <c r="A40" s="194"/>
      <c r="B40" s="207"/>
      <c r="C40" s="209"/>
      <c r="D40" s="6"/>
      <c r="E40" s="8"/>
      <c r="F40" s="225"/>
      <c r="G40" s="99"/>
      <c r="O40" s="55">
        <v>39</v>
      </c>
      <c r="P40" s="55" t="s">
        <v>77</v>
      </c>
      <c r="Q40" s="55">
        <v>90.2</v>
      </c>
      <c r="R40" s="27"/>
      <c r="S40" s="27"/>
      <c r="T40" s="27"/>
      <c r="U40" s="55"/>
      <c r="V40" s="55"/>
      <c r="W40" s="55"/>
    </row>
    <row r="41" spans="1:23" ht="15" customHeight="1" x14ac:dyDescent="0.3">
      <c r="A41" s="194"/>
      <c r="B41" s="206"/>
      <c r="C41" s="208"/>
      <c r="D41" s="4"/>
      <c r="E41" s="10"/>
      <c r="F41" s="224"/>
      <c r="G41" s="103"/>
      <c r="O41" s="55">
        <v>40</v>
      </c>
      <c r="P41" s="55" t="s">
        <v>78</v>
      </c>
      <c r="Q41" s="55">
        <v>89.18</v>
      </c>
      <c r="R41" s="27"/>
      <c r="S41" s="27"/>
      <c r="T41" s="27"/>
      <c r="U41" s="55"/>
      <c r="V41" s="55"/>
      <c r="W41" s="55"/>
    </row>
    <row r="42" spans="1:23" ht="15" customHeight="1" x14ac:dyDescent="0.3">
      <c r="A42" s="194"/>
      <c r="B42" s="207"/>
      <c r="C42" s="209"/>
      <c r="D42" s="5"/>
      <c r="E42" s="8"/>
      <c r="F42" s="225"/>
      <c r="G42" s="99"/>
      <c r="O42" s="55">
        <v>41</v>
      </c>
      <c r="P42" s="55" t="s">
        <v>79</v>
      </c>
      <c r="Q42" s="55">
        <v>88.8</v>
      </c>
      <c r="R42" s="27"/>
      <c r="S42" s="27"/>
      <c r="T42" s="27"/>
      <c r="U42" s="55"/>
      <c r="V42" s="55"/>
      <c r="W42" s="55"/>
    </row>
    <row r="43" spans="1:23" x14ac:dyDescent="0.3">
      <c r="A43" s="194"/>
      <c r="B43" s="206"/>
      <c r="C43" s="208"/>
      <c r="D43" s="4"/>
      <c r="E43" s="10"/>
      <c r="F43" s="224"/>
      <c r="G43" s="108"/>
      <c r="O43" s="55">
        <v>42</v>
      </c>
      <c r="P43" s="55" t="s">
        <v>80</v>
      </c>
      <c r="Q43" s="55">
        <v>90.91</v>
      </c>
      <c r="R43" s="27"/>
      <c r="S43" s="27"/>
      <c r="T43" s="27"/>
      <c r="U43" s="55"/>
      <c r="V43" s="55"/>
      <c r="W43" s="55"/>
    </row>
    <row r="44" spans="1:23" x14ac:dyDescent="0.3">
      <c r="A44" s="194"/>
      <c r="B44" s="207"/>
      <c r="C44" s="209"/>
      <c r="D44" s="5"/>
      <c r="E44" s="8"/>
      <c r="F44" s="225"/>
      <c r="G44" s="108"/>
      <c r="O44" s="55">
        <v>43</v>
      </c>
      <c r="P44" s="55" t="s">
        <v>81</v>
      </c>
      <c r="Q44" s="55">
        <v>89.11</v>
      </c>
      <c r="R44" s="27"/>
      <c r="S44" s="27"/>
      <c r="T44" s="27"/>
      <c r="U44" s="55"/>
      <c r="V44" s="55"/>
      <c r="W44" s="55"/>
    </row>
    <row r="45" spans="1:23" x14ac:dyDescent="0.3">
      <c r="A45" s="194"/>
      <c r="B45" s="206"/>
      <c r="C45" s="208"/>
      <c r="D45" s="19"/>
      <c r="E45" s="10"/>
      <c r="F45" s="224"/>
      <c r="G45" s="103"/>
      <c r="O45" s="55">
        <v>44</v>
      </c>
      <c r="P45" s="55" t="s">
        <v>82</v>
      </c>
      <c r="Q45" s="55">
        <v>89.52</v>
      </c>
      <c r="R45" s="27"/>
      <c r="S45" s="27"/>
      <c r="T45" s="27"/>
      <c r="U45" s="55"/>
      <c r="V45" s="55"/>
      <c r="W45" s="55"/>
    </row>
    <row r="46" spans="1:23" x14ac:dyDescent="0.3">
      <c r="A46" s="194"/>
      <c r="B46" s="236"/>
      <c r="C46" s="209"/>
      <c r="D46" s="6"/>
      <c r="E46" s="8"/>
      <c r="F46" s="225"/>
      <c r="G46" s="99"/>
      <c r="O46" s="55">
        <v>45</v>
      </c>
      <c r="P46" s="55" t="s">
        <v>83</v>
      </c>
      <c r="Q46" s="55">
        <v>87.58</v>
      </c>
      <c r="R46" s="27"/>
      <c r="S46" s="27"/>
      <c r="T46" s="27"/>
      <c r="U46" s="55"/>
      <c r="V46" s="55"/>
      <c r="W46" s="55"/>
    </row>
    <row r="47" spans="1:23" x14ac:dyDescent="0.3">
      <c r="A47" s="194"/>
      <c r="B47" s="206"/>
      <c r="C47" s="237"/>
      <c r="D47" s="4"/>
      <c r="E47" s="10"/>
      <c r="F47" s="224"/>
      <c r="G47" s="103"/>
      <c r="O47" s="55">
        <v>46</v>
      </c>
      <c r="P47" s="55" t="s">
        <v>84</v>
      </c>
      <c r="Q47" s="55">
        <v>89.62</v>
      </c>
      <c r="R47" s="27"/>
      <c r="S47" s="27"/>
      <c r="T47" s="27"/>
      <c r="U47" s="55"/>
      <c r="V47" s="55"/>
      <c r="W47" s="55"/>
    </row>
    <row r="48" spans="1:23" x14ac:dyDescent="0.3">
      <c r="A48" s="194"/>
      <c r="B48" s="207"/>
      <c r="C48" s="238"/>
      <c r="D48" s="5"/>
      <c r="E48" s="8"/>
      <c r="F48" s="225"/>
      <c r="G48" s="99"/>
      <c r="O48" s="55">
        <v>47</v>
      </c>
      <c r="P48" s="55" t="s">
        <v>85</v>
      </c>
      <c r="Q48" s="55">
        <v>91.02</v>
      </c>
      <c r="R48" s="27"/>
      <c r="S48" s="27"/>
      <c r="T48" s="27"/>
      <c r="U48" s="55"/>
      <c r="V48" s="55"/>
      <c r="W48" s="55"/>
    </row>
    <row r="49" spans="1:23" x14ac:dyDescent="0.3">
      <c r="A49" s="194"/>
      <c r="B49" s="211"/>
      <c r="C49" s="208"/>
      <c r="D49" s="4"/>
      <c r="E49" s="10"/>
      <c r="F49" s="224"/>
      <c r="G49" s="103"/>
      <c r="O49" s="55">
        <v>48</v>
      </c>
      <c r="P49" s="55" t="s">
        <v>86</v>
      </c>
      <c r="Q49" s="55">
        <v>89.33</v>
      </c>
      <c r="R49" s="27"/>
      <c r="S49" s="27"/>
      <c r="T49" s="27"/>
      <c r="U49" s="55"/>
      <c r="V49" s="55"/>
      <c r="W49" s="55"/>
    </row>
    <row r="50" spans="1:23" x14ac:dyDescent="0.3">
      <c r="A50" s="194"/>
      <c r="B50" s="212"/>
      <c r="C50" s="209"/>
      <c r="D50" s="5"/>
      <c r="E50" s="8"/>
      <c r="F50" s="225"/>
      <c r="G50" s="99"/>
      <c r="O50" s="55">
        <v>49</v>
      </c>
      <c r="P50" s="55" t="s">
        <v>87</v>
      </c>
      <c r="Q50" s="55">
        <v>89.77</v>
      </c>
      <c r="R50" s="27"/>
      <c r="S50" s="27"/>
      <c r="T50" s="27"/>
      <c r="U50" s="55"/>
      <c r="V50" s="55"/>
      <c r="W50" s="55"/>
    </row>
    <row r="51" spans="1:23" x14ac:dyDescent="0.3">
      <c r="A51" s="194"/>
      <c r="B51" s="211"/>
      <c r="C51" s="208"/>
      <c r="D51" s="19"/>
      <c r="E51" s="10"/>
      <c r="F51" s="224"/>
      <c r="G51" s="103"/>
      <c r="O51" s="55">
        <v>50</v>
      </c>
      <c r="P51" s="55" t="s">
        <v>88</v>
      </c>
      <c r="Q51" s="55">
        <v>89.01</v>
      </c>
      <c r="R51" s="27"/>
      <c r="S51" s="27"/>
      <c r="T51" s="27"/>
      <c r="U51" s="55"/>
      <c r="V51" s="55"/>
      <c r="W51" s="55"/>
    </row>
    <row r="52" spans="1:23" x14ac:dyDescent="0.3">
      <c r="A52" s="194"/>
      <c r="B52" s="212"/>
      <c r="C52" s="209"/>
      <c r="D52" s="6"/>
      <c r="E52" s="8"/>
      <c r="F52" s="225"/>
      <c r="G52" s="99"/>
      <c r="O52" s="55">
        <v>51</v>
      </c>
      <c r="P52" s="55" t="s">
        <v>89</v>
      </c>
      <c r="Q52" s="55">
        <v>87.02</v>
      </c>
      <c r="R52" s="27"/>
      <c r="S52" s="27"/>
      <c r="T52" s="27"/>
      <c r="U52" s="55"/>
      <c r="V52" s="55"/>
      <c r="W52" s="55"/>
    </row>
    <row r="53" spans="1:23" x14ac:dyDescent="0.3">
      <c r="A53" s="194"/>
      <c r="B53" s="211"/>
      <c r="C53" s="208"/>
      <c r="D53" s="4"/>
      <c r="E53" s="10"/>
      <c r="F53" s="97"/>
      <c r="G53" s="108"/>
      <c r="O53" s="55">
        <v>52</v>
      </c>
      <c r="P53" s="55" t="s">
        <v>90</v>
      </c>
      <c r="Q53" s="55">
        <v>87.32</v>
      </c>
      <c r="R53" s="27"/>
      <c r="S53" s="27"/>
      <c r="T53" s="27"/>
      <c r="U53" s="55"/>
      <c r="V53" s="55"/>
      <c r="W53" s="55"/>
    </row>
    <row r="54" spans="1:23" ht="15" thickBot="1" x14ac:dyDescent="0.35">
      <c r="A54" s="195"/>
      <c r="B54" s="234"/>
      <c r="C54" s="232"/>
      <c r="D54" s="29"/>
      <c r="E54" s="13"/>
      <c r="F54" s="235"/>
      <c r="G54" s="104"/>
      <c r="O54" s="55">
        <v>55</v>
      </c>
      <c r="P54" s="55" t="s">
        <v>93</v>
      </c>
      <c r="Q54" s="55"/>
      <c r="R54" s="27"/>
      <c r="S54" s="27"/>
      <c r="T54" s="27"/>
      <c r="U54" s="55"/>
      <c r="V54" s="55"/>
      <c r="W54" s="55"/>
    </row>
    <row r="55" spans="1:23" ht="15" customHeight="1" x14ac:dyDescent="0.3">
      <c r="B55"/>
      <c r="C55"/>
      <c r="D55"/>
      <c r="O55" s="55">
        <v>56</v>
      </c>
      <c r="P55" s="55" t="s">
        <v>94</v>
      </c>
      <c r="Q55" s="55"/>
      <c r="R55" s="27"/>
      <c r="S55" s="27"/>
      <c r="T55" s="27"/>
      <c r="U55" s="55"/>
      <c r="V55" s="55"/>
      <c r="W55" s="55"/>
    </row>
    <row r="56" spans="1:23" ht="15" customHeight="1" x14ac:dyDescent="0.3">
      <c r="B56"/>
      <c r="C56"/>
      <c r="D56"/>
      <c r="O56" s="55">
        <v>57</v>
      </c>
      <c r="P56" s="55" t="s">
        <v>95</v>
      </c>
      <c r="Q56" s="55"/>
      <c r="R56" s="27"/>
      <c r="S56" s="27"/>
      <c r="T56" s="27"/>
      <c r="U56" s="55"/>
      <c r="V56" s="55"/>
      <c r="W56" s="55"/>
    </row>
    <row r="57" spans="1:23" x14ac:dyDescent="0.3">
      <c r="O57" s="55">
        <v>58</v>
      </c>
      <c r="P57" s="55" t="s">
        <v>96</v>
      </c>
      <c r="Q57" s="55"/>
      <c r="R57" s="27"/>
      <c r="S57" s="27"/>
      <c r="T57" s="27"/>
      <c r="U57" s="55"/>
      <c r="V57" s="55"/>
      <c r="W57" s="55"/>
    </row>
    <row r="58" spans="1:23" x14ac:dyDescent="0.3">
      <c r="O58" s="55">
        <v>59</v>
      </c>
      <c r="P58" s="55" t="s">
        <v>97</v>
      </c>
      <c r="Q58" s="55"/>
      <c r="R58" s="27"/>
      <c r="S58" s="27"/>
      <c r="T58" s="27"/>
      <c r="U58" s="55"/>
      <c r="V58" s="55"/>
      <c r="W58" s="55"/>
    </row>
    <row r="59" spans="1:23" x14ac:dyDescent="0.3">
      <c r="O59" s="55">
        <v>60</v>
      </c>
      <c r="P59" s="55" t="s">
        <v>98</v>
      </c>
      <c r="Q59" s="55"/>
      <c r="R59" s="27"/>
      <c r="S59" s="27"/>
      <c r="T59" s="27"/>
      <c r="U59" s="55"/>
      <c r="V59" s="55"/>
      <c r="W59" s="55"/>
    </row>
    <row r="60" spans="1:23" x14ac:dyDescent="0.3">
      <c r="R60" s="27"/>
      <c r="S60" s="27"/>
      <c r="T60" s="27"/>
      <c r="U60" s="27"/>
    </row>
    <row r="61" spans="1:23" x14ac:dyDescent="0.3">
      <c r="R61" s="27"/>
      <c r="S61" s="27"/>
      <c r="T61" s="27"/>
      <c r="U61" s="27"/>
    </row>
    <row r="62" spans="1:23" x14ac:dyDescent="0.3">
      <c r="R62" s="27"/>
      <c r="S62" s="27"/>
      <c r="T62"/>
    </row>
    <row r="63" spans="1:23" x14ac:dyDescent="0.3">
      <c r="R63" s="27"/>
      <c r="S63" s="27"/>
      <c r="T63"/>
    </row>
    <row r="64" spans="1:23" x14ac:dyDescent="0.3">
      <c r="R64" s="27"/>
      <c r="S64" s="27"/>
      <c r="T64"/>
    </row>
    <row r="65" spans="18:20" x14ac:dyDescent="0.3">
      <c r="R65" s="27"/>
      <c r="S65" s="27"/>
      <c r="T65"/>
    </row>
    <row r="66" spans="18:20" x14ac:dyDescent="0.3">
      <c r="R66" s="27"/>
      <c r="S66" s="27"/>
      <c r="T66"/>
    </row>
    <row r="67" spans="18:20" x14ac:dyDescent="0.3">
      <c r="R67" s="27"/>
      <c r="S67" s="27"/>
      <c r="T67"/>
    </row>
    <row r="68" spans="18:20" x14ac:dyDescent="0.3">
      <c r="R68" s="27"/>
      <c r="S68" s="27"/>
      <c r="T68"/>
    </row>
    <row r="69" spans="18:20" ht="15" customHeight="1" x14ac:dyDescent="0.3">
      <c r="R69" s="27"/>
      <c r="S69" s="27"/>
      <c r="T69"/>
    </row>
    <row r="70" spans="18:20" ht="15" customHeight="1" x14ac:dyDescent="0.3">
      <c r="R70" s="27"/>
      <c r="S70" s="27"/>
      <c r="T70"/>
    </row>
    <row r="71" spans="18:20" x14ac:dyDescent="0.3">
      <c r="R71" s="27"/>
      <c r="S71" s="27"/>
      <c r="T71"/>
    </row>
    <row r="72" spans="18:20" x14ac:dyDescent="0.3">
      <c r="R72" s="27"/>
      <c r="S72" s="27"/>
      <c r="T72"/>
    </row>
    <row r="73" spans="18:20" x14ac:dyDescent="0.3">
      <c r="R73" s="27"/>
      <c r="S73" s="27"/>
      <c r="T73"/>
    </row>
    <row r="74" spans="18:20" x14ac:dyDescent="0.3">
      <c r="R74" s="27"/>
      <c r="S74" s="27"/>
      <c r="T74"/>
    </row>
    <row r="75" spans="18:20" x14ac:dyDescent="0.3">
      <c r="R75" s="27"/>
      <c r="S75" s="27"/>
      <c r="T75"/>
    </row>
    <row r="83" ht="15" customHeight="1" x14ac:dyDescent="0.3"/>
    <row r="84" ht="15" customHeight="1" x14ac:dyDescent="0.3"/>
    <row r="97" ht="15" customHeight="1" x14ac:dyDescent="0.3"/>
    <row r="98" ht="15" customHeight="1" x14ac:dyDescent="0.3"/>
    <row r="111" ht="15" customHeight="1" x14ac:dyDescent="0.3"/>
    <row r="112" ht="15" customHeight="1" x14ac:dyDescent="0.3"/>
    <row r="125" ht="15" customHeight="1" x14ac:dyDescent="0.3"/>
    <row r="126" ht="15" customHeight="1" x14ac:dyDescent="0.3"/>
    <row r="139" ht="15" customHeight="1" x14ac:dyDescent="0.3"/>
    <row r="140" ht="15" customHeight="1" x14ac:dyDescent="0.3"/>
    <row r="153" ht="15" customHeight="1" x14ac:dyDescent="0.3"/>
    <row r="154" ht="15" customHeight="1" x14ac:dyDescent="0.3"/>
    <row r="167" ht="15" customHeight="1" x14ac:dyDescent="0.3"/>
    <row r="168" ht="15" customHeight="1" x14ac:dyDescent="0.3"/>
    <row r="181" ht="15" customHeight="1" x14ac:dyDescent="0.3"/>
    <row r="182" ht="15" customHeight="1" x14ac:dyDescent="0.3"/>
  </sheetData>
  <mergeCells count="111">
    <mergeCell ref="A15:A54"/>
    <mergeCell ref="B51:B52"/>
    <mergeCell ref="C51:C52"/>
    <mergeCell ref="F51:F52"/>
    <mergeCell ref="G51:G52"/>
    <mergeCell ref="B53:B54"/>
    <mergeCell ref="C53:C54"/>
    <mergeCell ref="F53:F54"/>
    <mergeCell ref="G53:G54"/>
    <mergeCell ref="B47:B48"/>
    <mergeCell ref="C47:C48"/>
    <mergeCell ref="F47:F48"/>
    <mergeCell ref="G47:G48"/>
    <mergeCell ref="B49:B50"/>
    <mergeCell ref="C49:C50"/>
    <mergeCell ref="F49:F50"/>
    <mergeCell ref="G49:G50"/>
    <mergeCell ref="B43:B44"/>
    <mergeCell ref="C43:C44"/>
    <mergeCell ref="F43:F44"/>
    <mergeCell ref="G43:G44"/>
    <mergeCell ref="B45:B46"/>
    <mergeCell ref="C45:C46"/>
    <mergeCell ref="F45:F46"/>
    <mergeCell ref="G45:G46"/>
    <mergeCell ref="B39:B40"/>
    <mergeCell ref="C39:C40"/>
    <mergeCell ref="F39:F40"/>
    <mergeCell ref="G39:G40"/>
    <mergeCell ref="B41:B42"/>
    <mergeCell ref="C41:C42"/>
    <mergeCell ref="F41:F42"/>
    <mergeCell ref="G41:G42"/>
    <mergeCell ref="B35:B36"/>
    <mergeCell ref="C35:C36"/>
    <mergeCell ref="F35:F36"/>
    <mergeCell ref="G35:G36"/>
    <mergeCell ref="B37:B38"/>
    <mergeCell ref="C37:C38"/>
    <mergeCell ref="F37:F38"/>
    <mergeCell ref="G37:G38"/>
    <mergeCell ref="B31:B32"/>
    <mergeCell ref="C31:C32"/>
    <mergeCell ref="F31:F32"/>
    <mergeCell ref="G31:G32"/>
    <mergeCell ref="B33:B34"/>
    <mergeCell ref="C33:C34"/>
    <mergeCell ref="F33:F34"/>
    <mergeCell ref="G33:G34"/>
    <mergeCell ref="B27:B28"/>
    <mergeCell ref="C27:C28"/>
    <mergeCell ref="F27:F28"/>
    <mergeCell ref="G27:G28"/>
    <mergeCell ref="B29:B30"/>
    <mergeCell ref="C29:C30"/>
    <mergeCell ref="F29:F30"/>
    <mergeCell ref="G29:G30"/>
    <mergeCell ref="B23:B24"/>
    <mergeCell ref="C23:C24"/>
    <mergeCell ref="F23:F24"/>
    <mergeCell ref="G23:G24"/>
    <mergeCell ref="B25:B26"/>
    <mergeCell ref="C25:C26"/>
    <mergeCell ref="F25:F26"/>
    <mergeCell ref="G25:G26"/>
    <mergeCell ref="B21:B22"/>
    <mergeCell ref="C21:C22"/>
    <mergeCell ref="F21:F22"/>
    <mergeCell ref="G21:G22"/>
    <mergeCell ref="B15:B16"/>
    <mergeCell ref="C15:C16"/>
    <mergeCell ref="F15:F16"/>
    <mergeCell ref="G15:G16"/>
    <mergeCell ref="B17:B18"/>
    <mergeCell ref="C17:C18"/>
    <mergeCell ref="F17:F18"/>
    <mergeCell ref="G17:G18"/>
    <mergeCell ref="B19:B20"/>
    <mergeCell ref="C19:C20"/>
    <mergeCell ref="F19:F20"/>
    <mergeCell ref="G19:G20"/>
    <mergeCell ref="H3:H4"/>
    <mergeCell ref="I3:I4"/>
    <mergeCell ref="C5:C6"/>
    <mergeCell ref="F5:F6"/>
    <mergeCell ref="G5:G6"/>
    <mergeCell ref="H5:H6"/>
    <mergeCell ref="I5:I6"/>
    <mergeCell ref="H7:H8"/>
    <mergeCell ref="I7:I8"/>
    <mergeCell ref="A2:B2"/>
    <mergeCell ref="A3:A14"/>
    <mergeCell ref="B3:B6"/>
    <mergeCell ref="C3:C4"/>
    <mergeCell ref="F3:F4"/>
    <mergeCell ref="G3:G4"/>
    <mergeCell ref="B7:B10"/>
    <mergeCell ref="C7:C8"/>
    <mergeCell ref="F7:F8"/>
    <mergeCell ref="G7:G8"/>
    <mergeCell ref="F13:F14"/>
    <mergeCell ref="G13:G14"/>
    <mergeCell ref="B13:B14"/>
    <mergeCell ref="C13:C14"/>
    <mergeCell ref="C9:C10"/>
    <mergeCell ref="F9:F10"/>
    <mergeCell ref="G9:G10"/>
    <mergeCell ref="B11:B12"/>
    <mergeCell ref="C11:C12"/>
    <mergeCell ref="F11:F12"/>
    <mergeCell ref="G11:G12"/>
  </mergeCells>
  <conditionalFormatting sqref="G15:G54">
    <cfRule type="expression" dxfId="63" priority="1" stopIfTrue="1">
      <formula>IF($C15=500,G15&gt;84.5)</formula>
    </cfRule>
  </conditionalFormatting>
  <conditionalFormatting sqref="I3:I8">
    <cfRule type="expression" dxfId="62" priority="4">
      <formula>($I3="N")</formula>
    </cfRule>
  </conditionalFormatting>
  <printOptions horizontalCentered="1"/>
  <pageMargins left="0.7" right="0.7" top="0.68" bottom="0.32" header="0.17" footer="0.17"/>
  <pageSetup scale="87" orientation="portrait" r:id="rId1"/>
  <headerFooter>
    <oddHeader>&amp;CNIEHSO 20221118
Main Experiment C - &amp;A</oddHeader>
    <oddFooter>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3443B53-0825-4829-8FE1-BA49AEAA466D}">
            <xm:f>'Run 4 (% Cells)'!$E3&lt;30</xm:f>
            <x14:dxf>
              <fill>
                <patternFill>
                  <bgColor rgb="FFFFFFCC"/>
                </patternFill>
              </fill>
            </x14:dxf>
          </x14:cfRule>
          <xm:sqref>D3:D54</xm:sqref>
        </x14:conditionalFormatting>
        <x14:conditionalFormatting xmlns:xm="http://schemas.microsoft.com/office/excel/2006/main">
          <x14:cfRule type="expression" priority="2" id="{2E1E9352-D36C-4F51-B1DB-A2C71A6B5292}">
            <xm:f>IF(Summary!$C6=100,G5&lt;95.5)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8AD06A67-7D7D-4B71-AA55-DCBEBC7D7887}">
            <xm:f>IF(Summary!$C6=90,OR(G5&gt;95.4,G5&lt;84.49))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G5:G16</xm:sqref>
        </x14:conditionalFormatting>
        <x14:conditionalFormatting xmlns:xm="http://schemas.microsoft.com/office/excel/2006/main">
          <x14:cfRule type="expression" priority="1220" id="{2E1E9352-D36C-4F51-B1DB-A2C71A6B5292}">
            <xm:f>IF(Summary!#REF!=100,G17&lt;95.5)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21" id="{8AD06A67-7D7D-4B71-AA55-DCBEBC7D7887}">
            <xm:f>IF(Summary!#REF!=90,OR(G17&gt;95.4,G17&lt;84.49))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G17:G54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Summary</vt:lpstr>
      <vt:lpstr>Summary (% Cells)</vt:lpstr>
      <vt:lpstr>Run 1</vt:lpstr>
      <vt:lpstr>Run 1 (% Cells)</vt:lpstr>
      <vt:lpstr>Run 2</vt:lpstr>
      <vt:lpstr>Run 2 (% Cells)</vt:lpstr>
      <vt:lpstr>Run 3</vt:lpstr>
      <vt:lpstr>Run 3 (% Cells)</vt:lpstr>
      <vt:lpstr>Run 4</vt:lpstr>
      <vt:lpstr>Run 4 (% Cells)</vt:lpstr>
      <vt:lpstr>Run 5</vt:lpstr>
      <vt:lpstr>Run 5 (% Cells)</vt:lpstr>
      <vt:lpstr>Run 6</vt:lpstr>
      <vt:lpstr>Run 6 (% Cells)</vt:lpstr>
      <vt:lpstr>Run 7</vt:lpstr>
      <vt:lpstr>Run 7 (% Cells)</vt:lpstr>
      <vt:lpstr>Run 8</vt:lpstr>
      <vt:lpstr>Run 8 (% Cells)</vt:lpstr>
      <vt:lpstr>Run 9</vt:lpstr>
      <vt:lpstr>Run 9 (% Cells)</vt:lpstr>
      <vt:lpstr>Run 10</vt:lpstr>
      <vt:lpstr>Run 10 (% Cells)</vt:lpstr>
      <vt:lpstr>'Run 1'!Print_Area</vt:lpstr>
      <vt:lpstr>'Run 1 (% Cells)'!Print_Area</vt:lpstr>
      <vt:lpstr>'Run 10'!Print_Area</vt:lpstr>
      <vt:lpstr>'Run 10 (% Cells)'!Print_Area</vt:lpstr>
      <vt:lpstr>'Run 2'!Print_Area</vt:lpstr>
      <vt:lpstr>'Run 2 (% Cells)'!Print_Area</vt:lpstr>
      <vt:lpstr>'Run 3'!Print_Area</vt:lpstr>
      <vt:lpstr>'Run 3 (% Cells)'!Print_Area</vt:lpstr>
      <vt:lpstr>'Run 4'!Print_Area</vt:lpstr>
      <vt:lpstr>'Run 4 (% Cells)'!Print_Area</vt:lpstr>
      <vt:lpstr>'Run 5'!Print_Area</vt:lpstr>
      <vt:lpstr>'Run 5 (% Cells)'!Print_Area</vt:lpstr>
      <vt:lpstr>'Run 6'!Print_Area</vt:lpstr>
      <vt:lpstr>'Run 6 (% Cells)'!Print_Area</vt:lpstr>
      <vt:lpstr>'Run 7'!Print_Area</vt:lpstr>
      <vt:lpstr>'Run 7 (% Cells)'!Print_Area</vt:lpstr>
      <vt:lpstr>'Run 8'!Print_Area</vt:lpstr>
      <vt:lpstr>'Run 8 (% Cells)'!Print_Area</vt:lpstr>
      <vt:lpstr>'Run 9'!Print_Area</vt:lpstr>
      <vt:lpstr>'Run 9 (% Cells)'!Print_Area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brtlab</dc:creator>
  <cp:lastModifiedBy>Johnson, Vic</cp:lastModifiedBy>
  <cp:lastPrinted>2024-11-15T17:07:14Z</cp:lastPrinted>
  <dcterms:created xsi:type="dcterms:W3CDTF">2016-10-07T13:51:04Z</dcterms:created>
  <dcterms:modified xsi:type="dcterms:W3CDTF">2025-12-04T16:48:46Z</dcterms:modified>
</cp:coreProperties>
</file>