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740" yWindow="0" windowWidth="24720" windowHeight="15140" tabRatio="500" activeTab="4"/>
  </bookViews>
  <sheets>
    <sheet name="Raw Data" sheetId="22" r:id="rId1"/>
    <sheet name="Analysis" sheetId="23" r:id="rId2"/>
    <sheet name="Analysis (relative to CTPE)" sheetId="25" r:id="rId3"/>
    <sheet name="HKG Data" sheetId="24" r:id="rId4"/>
    <sheet name="1" sheetId="26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3" i="26" l="1"/>
  <c r="O34" i="26"/>
  <c r="R51" i="26"/>
  <c r="R45" i="26"/>
  <c r="R46" i="26"/>
  <c r="R47" i="26"/>
  <c r="R48" i="26"/>
  <c r="R49" i="26"/>
  <c r="R44" i="26"/>
  <c r="O50" i="26"/>
  <c r="R50" i="26"/>
  <c r="Q47" i="26"/>
  <c r="Q46" i="26"/>
  <c r="Q49" i="26"/>
  <c r="Q48" i="26"/>
  <c r="Q32" i="26"/>
  <c r="Q33" i="26"/>
  <c r="Q51" i="26"/>
  <c r="Q50" i="26"/>
  <c r="Q45" i="26"/>
  <c r="Q44" i="26"/>
  <c r="C1" i="26"/>
  <c r="D1" i="26"/>
  <c r="E1" i="26"/>
  <c r="F1" i="26"/>
  <c r="G1" i="26"/>
  <c r="H1" i="26"/>
  <c r="I1" i="26"/>
  <c r="J1" i="26"/>
  <c r="K1" i="26"/>
  <c r="M1" i="26"/>
  <c r="N1" i="26"/>
  <c r="O1" i="26"/>
  <c r="B1" i="26"/>
  <c r="Q34" i="26"/>
  <c r="P34" i="26"/>
  <c r="P33" i="26"/>
  <c r="Q29" i="26"/>
  <c r="Q31" i="26"/>
  <c r="P31" i="26"/>
  <c r="Q30" i="26"/>
  <c r="P30" i="26"/>
  <c r="Q23" i="26"/>
  <c r="Q25" i="26"/>
  <c r="P25" i="26"/>
  <c r="Q24" i="26"/>
  <c r="P24" i="26"/>
  <c r="Q20" i="26"/>
  <c r="Q22" i="26"/>
  <c r="P20" i="26"/>
  <c r="P22" i="26"/>
  <c r="Q21" i="26"/>
  <c r="P21" i="26"/>
  <c r="Q14" i="26"/>
  <c r="Q16" i="26"/>
  <c r="P14" i="26"/>
  <c r="P16" i="26"/>
  <c r="Q15" i="26"/>
  <c r="P15" i="26"/>
  <c r="Q11" i="26"/>
  <c r="Q13" i="26"/>
  <c r="P11" i="26"/>
  <c r="P13" i="26"/>
  <c r="Q12" i="26"/>
  <c r="P12" i="26"/>
  <c r="Q5" i="26"/>
  <c r="Q7" i="26"/>
  <c r="P5" i="26"/>
  <c r="P7" i="26"/>
  <c r="Q6" i="26"/>
  <c r="P6" i="26"/>
  <c r="Q2" i="26"/>
  <c r="Q4" i="26"/>
  <c r="P2" i="26"/>
  <c r="P4" i="26"/>
  <c r="Q3" i="26"/>
  <c r="P3" i="26"/>
  <c r="O32" i="26"/>
  <c r="O23" i="26"/>
  <c r="O24" i="26"/>
  <c r="O25" i="26"/>
  <c r="O5" i="26"/>
  <c r="O6" i="26"/>
  <c r="O7" i="26"/>
  <c r="B2" i="26"/>
  <c r="C2" i="26"/>
  <c r="D2" i="26"/>
  <c r="E2" i="26"/>
  <c r="F2" i="26"/>
  <c r="G2" i="26"/>
  <c r="H2" i="26"/>
  <c r="I2" i="26"/>
  <c r="J2" i="26"/>
  <c r="K2" i="26"/>
  <c r="M2" i="26"/>
  <c r="N2" i="26"/>
  <c r="B3" i="26"/>
  <c r="C3" i="26"/>
  <c r="D3" i="26"/>
  <c r="E3" i="26"/>
  <c r="F3" i="26"/>
  <c r="G3" i="26"/>
  <c r="H3" i="26"/>
  <c r="I3" i="26"/>
  <c r="J3" i="26"/>
  <c r="K3" i="26"/>
  <c r="M3" i="26"/>
  <c r="N3" i="26"/>
  <c r="B4" i="26"/>
  <c r="C4" i="26"/>
  <c r="D4" i="26"/>
  <c r="E4" i="26"/>
  <c r="F4" i="26"/>
  <c r="G4" i="26"/>
  <c r="H4" i="26"/>
  <c r="I4" i="26"/>
  <c r="J4" i="26"/>
  <c r="K4" i="26"/>
  <c r="M4" i="26"/>
  <c r="N4" i="26"/>
  <c r="B5" i="26"/>
  <c r="C5" i="26"/>
  <c r="D5" i="26"/>
  <c r="E5" i="26"/>
  <c r="F5" i="26"/>
  <c r="G5" i="26"/>
  <c r="H5" i="26"/>
  <c r="I5" i="26"/>
  <c r="J5" i="26"/>
  <c r="K5" i="26"/>
  <c r="M5" i="26"/>
  <c r="N5" i="26"/>
  <c r="B6" i="26"/>
  <c r="C6" i="26"/>
  <c r="D6" i="26"/>
  <c r="E6" i="26"/>
  <c r="F6" i="26"/>
  <c r="G6" i="26"/>
  <c r="H6" i="26"/>
  <c r="I6" i="26"/>
  <c r="J6" i="26"/>
  <c r="K6" i="26"/>
  <c r="M6" i="26"/>
  <c r="N6" i="26"/>
  <c r="B7" i="26"/>
  <c r="C7" i="26"/>
  <c r="D7" i="26"/>
  <c r="E7" i="26"/>
  <c r="F7" i="26"/>
  <c r="G7" i="26"/>
  <c r="H7" i="26"/>
  <c r="I7" i="26"/>
  <c r="J7" i="26"/>
  <c r="K7" i="26"/>
  <c r="M7" i="26"/>
  <c r="N7" i="26"/>
  <c r="B11" i="26"/>
  <c r="C11" i="26"/>
  <c r="D11" i="26"/>
  <c r="E11" i="26"/>
  <c r="F11" i="26"/>
  <c r="G11" i="26"/>
  <c r="H11" i="26"/>
  <c r="I11" i="26"/>
  <c r="J11" i="26"/>
  <c r="K11" i="26"/>
  <c r="M11" i="26"/>
  <c r="N11" i="26"/>
  <c r="B12" i="26"/>
  <c r="C12" i="26"/>
  <c r="D12" i="26"/>
  <c r="E12" i="26"/>
  <c r="F12" i="26"/>
  <c r="G12" i="26"/>
  <c r="H12" i="26"/>
  <c r="I12" i="26"/>
  <c r="J12" i="26"/>
  <c r="K12" i="26"/>
  <c r="M12" i="26"/>
  <c r="N12" i="26"/>
  <c r="B13" i="26"/>
  <c r="C13" i="26"/>
  <c r="D13" i="26"/>
  <c r="E13" i="26"/>
  <c r="F13" i="26"/>
  <c r="G13" i="26"/>
  <c r="H13" i="26"/>
  <c r="I13" i="26"/>
  <c r="J13" i="26"/>
  <c r="K13" i="26"/>
  <c r="M13" i="26"/>
  <c r="N13" i="26"/>
  <c r="B14" i="26"/>
  <c r="C14" i="26"/>
  <c r="D14" i="26"/>
  <c r="E14" i="26"/>
  <c r="F14" i="26"/>
  <c r="G14" i="26"/>
  <c r="H14" i="26"/>
  <c r="I14" i="26"/>
  <c r="J14" i="26"/>
  <c r="K14" i="26"/>
  <c r="M14" i="26"/>
  <c r="N14" i="26"/>
  <c r="B15" i="26"/>
  <c r="C15" i="26"/>
  <c r="D15" i="26"/>
  <c r="E15" i="26"/>
  <c r="F15" i="26"/>
  <c r="G15" i="26"/>
  <c r="H15" i="26"/>
  <c r="I15" i="26"/>
  <c r="J15" i="26"/>
  <c r="K15" i="26"/>
  <c r="M15" i="26"/>
  <c r="N15" i="26"/>
  <c r="B16" i="26"/>
  <c r="C16" i="26"/>
  <c r="D16" i="26"/>
  <c r="E16" i="26"/>
  <c r="F16" i="26"/>
  <c r="G16" i="26"/>
  <c r="H16" i="26"/>
  <c r="I16" i="26"/>
  <c r="J16" i="26"/>
  <c r="K16" i="26"/>
  <c r="M16" i="26"/>
  <c r="N16" i="26"/>
  <c r="B20" i="26"/>
  <c r="C20" i="26"/>
  <c r="D20" i="26"/>
  <c r="E20" i="26"/>
  <c r="F20" i="26"/>
  <c r="G20" i="26"/>
  <c r="H20" i="26"/>
  <c r="I20" i="26"/>
  <c r="J20" i="26"/>
  <c r="K20" i="26"/>
  <c r="M20" i="26"/>
  <c r="N20" i="26"/>
  <c r="B21" i="26"/>
  <c r="C21" i="26"/>
  <c r="D21" i="26"/>
  <c r="E21" i="26"/>
  <c r="F21" i="26"/>
  <c r="G21" i="26"/>
  <c r="H21" i="26"/>
  <c r="I21" i="26"/>
  <c r="J21" i="26"/>
  <c r="K21" i="26"/>
  <c r="M21" i="26"/>
  <c r="N21" i="26"/>
  <c r="B22" i="26"/>
  <c r="C22" i="26"/>
  <c r="D22" i="26"/>
  <c r="E22" i="26"/>
  <c r="F22" i="26"/>
  <c r="G22" i="26"/>
  <c r="H22" i="26"/>
  <c r="I22" i="26"/>
  <c r="J22" i="26"/>
  <c r="K22" i="26"/>
  <c r="M22" i="26"/>
  <c r="N22" i="26"/>
  <c r="B23" i="26"/>
  <c r="C23" i="26"/>
  <c r="D23" i="26"/>
  <c r="E23" i="26"/>
  <c r="F23" i="26"/>
  <c r="G23" i="26"/>
  <c r="H23" i="26"/>
  <c r="I23" i="26"/>
  <c r="J23" i="26"/>
  <c r="K23" i="26"/>
  <c r="M23" i="26"/>
  <c r="N23" i="26"/>
  <c r="B24" i="26"/>
  <c r="C24" i="26"/>
  <c r="D24" i="26"/>
  <c r="E24" i="26"/>
  <c r="F24" i="26"/>
  <c r="G24" i="26"/>
  <c r="H24" i="26"/>
  <c r="I24" i="26"/>
  <c r="J24" i="26"/>
  <c r="K24" i="26"/>
  <c r="M24" i="26"/>
  <c r="N24" i="26"/>
  <c r="B25" i="26"/>
  <c r="C25" i="26"/>
  <c r="D25" i="26"/>
  <c r="E25" i="26"/>
  <c r="F25" i="26"/>
  <c r="G25" i="26"/>
  <c r="H25" i="26"/>
  <c r="I25" i="26"/>
  <c r="J25" i="26"/>
  <c r="K25" i="26"/>
  <c r="M25" i="26"/>
  <c r="N25" i="26"/>
  <c r="B29" i="26"/>
  <c r="C29" i="26"/>
  <c r="D29" i="26"/>
  <c r="E29" i="26"/>
  <c r="F29" i="26"/>
  <c r="G29" i="26"/>
  <c r="H29" i="26"/>
  <c r="I29" i="26"/>
  <c r="J29" i="26"/>
  <c r="K29" i="26"/>
  <c r="M29" i="26"/>
  <c r="N29" i="26"/>
  <c r="B30" i="26"/>
  <c r="C30" i="26"/>
  <c r="D30" i="26"/>
  <c r="E30" i="26"/>
  <c r="F30" i="26"/>
  <c r="G30" i="26"/>
  <c r="H30" i="26"/>
  <c r="I30" i="26"/>
  <c r="J30" i="26"/>
  <c r="K30" i="26"/>
  <c r="M30" i="26"/>
  <c r="N30" i="26"/>
  <c r="B31" i="26"/>
  <c r="C31" i="26"/>
  <c r="D31" i="26"/>
  <c r="E31" i="26"/>
  <c r="F31" i="26"/>
  <c r="G31" i="26"/>
  <c r="H31" i="26"/>
  <c r="I31" i="26"/>
  <c r="J31" i="26"/>
  <c r="K31" i="26"/>
  <c r="M31" i="26"/>
  <c r="N31" i="26"/>
  <c r="B32" i="26"/>
  <c r="C32" i="26"/>
  <c r="D32" i="26"/>
  <c r="E32" i="26"/>
  <c r="F32" i="26"/>
  <c r="G32" i="26"/>
  <c r="H32" i="26"/>
  <c r="I32" i="26"/>
  <c r="J32" i="26"/>
  <c r="K32" i="26"/>
  <c r="M32" i="26"/>
  <c r="N32" i="26"/>
  <c r="B33" i="26"/>
  <c r="C33" i="26"/>
  <c r="D33" i="26"/>
  <c r="E33" i="26"/>
  <c r="F33" i="26"/>
  <c r="G33" i="26"/>
  <c r="H33" i="26"/>
  <c r="I33" i="26"/>
  <c r="J33" i="26"/>
  <c r="K33" i="26"/>
  <c r="M33" i="26"/>
  <c r="N33" i="26"/>
  <c r="B34" i="26"/>
  <c r="C34" i="26"/>
  <c r="D34" i="26"/>
  <c r="E34" i="26"/>
  <c r="F34" i="26"/>
  <c r="G34" i="26"/>
  <c r="H34" i="26"/>
  <c r="I34" i="26"/>
  <c r="J34" i="26"/>
  <c r="K34" i="26"/>
  <c r="M34" i="26"/>
  <c r="N34" i="26"/>
  <c r="C38" i="26"/>
  <c r="E38" i="26"/>
  <c r="H38" i="26"/>
  <c r="C39" i="26"/>
  <c r="E39" i="26"/>
  <c r="H39" i="26"/>
  <c r="J39" i="26"/>
  <c r="C40" i="26"/>
  <c r="E40" i="26"/>
  <c r="H40" i="26"/>
  <c r="J40" i="26"/>
  <c r="B43" i="26"/>
  <c r="C43" i="26"/>
  <c r="D43" i="26"/>
  <c r="E43" i="26"/>
  <c r="F43" i="26"/>
  <c r="G43" i="26"/>
  <c r="H43" i="26"/>
  <c r="J43" i="26"/>
  <c r="K43" i="26"/>
  <c r="B44" i="26"/>
  <c r="C44" i="26"/>
  <c r="E44" i="26"/>
  <c r="F44" i="26"/>
  <c r="G44" i="26"/>
  <c r="H44" i="26"/>
  <c r="J44" i="26"/>
  <c r="K44" i="26"/>
  <c r="N44" i="26"/>
  <c r="B45" i="26"/>
  <c r="C45" i="26"/>
  <c r="E45" i="26"/>
  <c r="F45" i="26"/>
  <c r="G45" i="26"/>
  <c r="H45" i="26"/>
  <c r="J45" i="26"/>
  <c r="K45" i="26"/>
  <c r="N45" i="26"/>
  <c r="B46" i="26"/>
  <c r="C46" i="26"/>
  <c r="E46" i="26"/>
  <c r="F46" i="26"/>
  <c r="G46" i="26"/>
  <c r="H46" i="26"/>
  <c r="J46" i="26"/>
  <c r="K46" i="26"/>
  <c r="N46" i="26"/>
  <c r="B47" i="26"/>
  <c r="C47" i="26"/>
  <c r="E47" i="26"/>
  <c r="F47" i="26"/>
  <c r="G47" i="26"/>
  <c r="H47" i="26"/>
  <c r="J47" i="26"/>
  <c r="K47" i="26"/>
  <c r="N47" i="26"/>
  <c r="B48" i="26"/>
  <c r="C48" i="26"/>
  <c r="E48" i="26"/>
  <c r="F48" i="26"/>
  <c r="G48" i="26"/>
  <c r="H48" i="26"/>
  <c r="J48" i="26"/>
  <c r="K48" i="26"/>
  <c r="N48" i="26"/>
  <c r="B49" i="26"/>
  <c r="C49" i="26"/>
  <c r="E49" i="26"/>
  <c r="F49" i="26"/>
  <c r="G49" i="26"/>
  <c r="H49" i="26"/>
  <c r="J49" i="26"/>
  <c r="K49" i="26"/>
  <c r="N49" i="26"/>
  <c r="B50" i="26"/>
  <c r="C50" i="26"/>
  <c r="E50" i="26"/>
  <c r="F50" i="26"/>
  <c r="G50" i="26"/>
  <c r="H50" i="26"/>
  <c r="J50" i="26"/>
  <c r="K50" i="26"/>
  <c r="N50" i="26"/>
  <c r="B51" i="26"/>
  <c r="C51" i="26"/>
  <c r="E51" i="26"/>
  <c r="F51" i="26"/>
  <c r="G51" i="26"/>
  <c r="H51" i="26"/>
  <c r="J51" i="26"/>
  <c r="K51" i="26"/>
  <c r="N51" i="26"/>
  <c r="P43" i="26"/>
  <c r="P44" i="26"/>
  <c r="P45" i="26"/>
  <c r="P46" i="26"/>
  <c r="P47" i="26"/>
  <c r="P48" i="26"/>
  <c r="P49" i="26"/>
  <c r="P50" i="26"/>
  <c r="P51" i="26"/>
  <c r="O3" i="26"/>
  <c r="O4" i="26"/>
  <c r="O11" i="26"/>
  <c r="O12" i="26"/>
  <c r="O13" i="26"/>
  <c r="O14" i="26"/>
  <c r="O15" i="26"/>
  <c r="O16" i="26"/>
  <c r="O20" i="26"/>
  <c r="O21" i="26"/>
  <c r="O22" i="26"/>
  <c r="O29" i="26"/>
  <c r="O30" i="26"/>
  <c r="O31" i="26"/>
  <c r="O43" i="26"/>
  <c r="O44" i="26"/>
  <c r="O45" i="26"/>
  <c r="O46" i="26"/>
  <c r="O47" i="26"/>
  <c r="O48" i="26"/>
  <c r="O49" i="26"/>
  <c r="O51" i="26"/>
  <c r="O2" i="26"/>
  <c r="P57" i="23"/>
  <c r="P56" i="23"/>
  <c r="P55" i="23"/>
  <c r="P54" i="23"/>
  <c r="P53" i="23"/>
  <c r="P52" i="23"/>
  <c r="P51" i="23"/>
  <c r="P50" i="23"/>
  <c r="P49" i="23"/>
  <c r="P48" i="23"/>
  <c r="P47" i="23"/>
  <c r="O2" i="25"/>
  <c r="J1" i="25"/>
  <c r="E4" i="25"/>
  <c r="N4" i="25"/>
  <c r="E5" i="25"/>
  <c r="N5" i="25"/>
  <c r="E6" i="25"/>
  <c r="N6" i="25"/>
  <c r="O4" i="25"/>
  <c r="O5" i="25"/>
  <c r="O6" i="25"/>
  <c r="O46" i="25"/>
  <c r="E7" i="25"/>
  <c r="N7" i="25"/>
  <c r="O7" i="25"/>
  <c r="E8" i="25"/>
  <c r="N8" i="25"/>
  <c r="O8" i="25"/>
  <c r="E9" i="25"/>
  <c r="N9" i="25"/>
  <c r="O9" i="25"/>
  <c r="O47" i="25"/>
  <c r="E10" i="25"/>
  <c r="N10" i="25"/>
  <c r="O10" i="25"/>
  <c r="E11" i="25"/>
  <c r="N11" i="25"/>
  <c r="O11" i="25"/>
  <c r="E12" i="25"/>
  <c r="N12" i="25"/>
  <c r="O12" i="25"/>
  <c r="O48" i="25"/>
  <c r="E13" i="25"/>
  <c r="N13" i="25"/>
  <c r="O13" i="25"/>
  <c r="E14" i="25"/>
  <c r="N14" i="25"/>
  <c r="O14" i="25"/>
  <c r="E15" i="25"/>
  <c r="N15" i="25"/>
  <c r="O15" i="25"/>
  <c r="O49" i="25"/>
  <c r="E16" i="25"/>
  <c r="N16" i="25"/>
  <c r="O16" i="25"/>
  <c r="E17" i="25"/>
  <c r="N17" i="25"/>
  <c r="O17" i="25"/>
  <c r="E18" i="25"/>
  <c r="N18" i="25"/>
  <c r="O18" i="25"/>
  <c r="O50" i="25"/>
  <c r="E19" i="25"/>
  <c r="N19" i="25"/>
  <c r="O19" i="25"/>
  <c r="E20" i="25"/>
  <c r="N20" i="25"/>
  <c r="O20" i="25"/>
  <c r="E21" i="25"/>
  <c r="N21" i="25"/>
  <c r="O21" i="25"/>
  <c r="O51" i="25"/>
  <c r="E22" i="25"/>
  <c r="N22" i="25"/>
  <c r="O22" i="25"/>
  <c r="E23" i="25"/>
  <c r="N23" i="25"/>
  <c r="O23" i="25"/>
  <c r="E24" i="25"/>
  <c r="N24" i="25"/>
  <c r="O24" i="25"/>
  <c r="O52" i="25"/>
  <c r="E25" i="25"/>
  <c r="N25" i="25"/>
  <c r="O25" i="25"/>
  <c r="E26" i="25"/>
  <c r="N26" i="25"/>
  <c r="O26" i="25"/>
  <c r="E27" i="25"/>
  <c r="N27" i="25"/>
  <c r="O27" i="25"/>
  <c r="O53" i="25"/>
  <c r="E28" i="25"/>
  <c r="N28" i="25"/>
  <c r="O28" i="25"/>
  <c r="E29" i="25"/>
  <c r="N29" i="25"/>
  <c r="O29" i="25"/>
  <c r="E30" i="25"/>
  <c r="N30" i="25"/>
  <c r="O30" i="25"/>
  <c r="O54" i="25"/>
  <c r="E31" i="25"/>
  <c r="N31" i="25"/>
  <c r="O31" i="25"/>
  <c r="E32" i="25"/>
  <c r="N32" i="25"/>
  <c r="O32" i="25"/>
  <c r="E33" i="25"/>
  <c r="N33" i="25"/>
  <c r="O33" i="25"/>
  <c r="O55" i="25"/>
  <c r="E34" i="25"/>
  <c r="N34" i="25"/>
  <c r="O34" i="25"/>
  <c r="E35" i="25"/>
  <c r="N35" i="25"/>
  <c r="O35" i="25"/>
  <c r="E36" i="25"/>
  <c r="N36" i="25"/>
  <c r="O36" i="25"/>
  <c r="O56" i="25"/>
  <c r="E37" i="25"/>
  <c r="N37" i="25"/>
  <c r="O37" i="25"/>
  <c r="E38" i="25"/>
  <c r="N38" i="25"/>
  <c r="O38" i="25"/>
  <c r="E39" i="25"/>
  <c r="N39" i="25"/>
  <c r="O39" i="25"/>
  <c r="O57" i="25"/>
  <c r="O60" i="25"/>
  <c r="O59" i="25"/>
  <c r="O62" i="25"/>
  <c r="J4" i="25"/>
  <c r="J5" i="25"/>
  <c r="J6" i="25"/>
  <c r="J46" i="25"/>
  <c r="J7" i="25"/>
  <c r="J8" i="25"/>
  <c r="J9" i="25"/>
  <c r="J47" i="25"/>
  <c r="J10" i="25"/>
  <c r="J11" i="25"/>
  <c r="J12" i="25"/>
  <c r="J48" i="25"/>
  <c r="J13" i="25"/>
  <c r="J14" i="25"/>
  <c r="J15" i="25"/>
  <c r="J49" i="25"/>
  <c r="J16" i="25"/>
  <c r="J17" i="25"/>
  <c r="J18" i="25"/>
  <c r="J50" i="25"/>
  <c r="J19" i="25"/>
  <c r="J20" i="25"/>
  <c r="J21" i="25"/>
  <c r="J51" i="25"/>
  <c r="J22" i="25"/>
  <c r="J23" i="25"/>
  <c r="J24" i="25"/>
  <c r="J52" i="25"/>
  <c r="J25" i="25"/>
  <c r="J26" i="25"/>
  <c r="J27" i="25"/>
  <c r="J53" i="25"/>
  <c r="J28" i="25"/>
  <c r="J29" i="25"/>
  <c r="J30" i="25"/>
  <c r="J54" i="25"/>
  <c r="J31" i="25"/>
  <c r="J32" i="25"/>
  <c r="J33" i="25"/>
  <c r="J55" i="25"/>
  <c r="J34" i="25"/>
  <c r="J35" i="25"/>
  <c r="J36" i="25"/>
  <c r="J56" i="25"/>
  <c r="J37" i="25"/>
  <c r="J38" i="25"/>
  <c r="J39" i="25"/>
  <c r="J57" i="25"/>
  <c r="J60" i="25"/>
  <c r="J59" i="25"/>
  <c r="J62" i="25"/>
  <c r="P47" i="25"/>
  <c r="P48" i="25"/>
  <c r="P49" i="25"/>
  <c r="P50" i="25"/>
  <c r="P51" i="25"/>
  <c r="P52" i="25"/>
  <c r="P53" i="25"/>
  <c r="P54" i="25"/>
  <c r="P55" i="25"/>
  <c r="P56" i="25"/>
  <c r="P57" i="25"/>
  <c r="P60" i="25"/>
  <c r="K47" i="25"/>
  <c r="K48" i="25"/>
  <c r="K49" i="25"/>
  <c r="K50" i="25"/>
  <c r="K51" i="25"/>
  <c r="K52" i="25"/>
  <c r="K53" i="25"/>
  <c r="K54" i="25"/>
  <c r="K55" i="25"/>
  <c r="K56" i="25"/>
  <c r="K57" i="25"/>
  <c r="K60" i="25"/>
  <c r="P59" i="25"/>
  <c r="K59" i="25"/>
  <c r="N57" i="25"/>
  <c r="G57" i="25"/>
  <c r="E57" i="25"/>
  <c r="H57" i="25"/>
  <c r="C57" i="25"/>
  <c r="B57" i="25"/>
  <c r="A57" i="25"/>
  <c r="N56" i="25"/>
  <c r="G56" i="25"/>
  <c r="E56" i="25"/>
  <c r="H56" i="25"/>
  <c r="C56" i="25"/>
  <c r="B56" i="25"/>
  <c r="A56" i="25"/>
  <c r="N55" i="25"/>
  <c r="G55" i="25"/>
  <c r="E55" i="25"/>
  <c r="H55" i="25"/>
  <c r="C55" i="25"/>
  <c r="B55" i="25"/>
  <c r="A55" i="25"/>
  <c r="N54" i="25"/>
  <c r="G54" i="25"/>
  <c r="E54" i="25"/>
  <c r="H54" i="25"/>
  <c r="C54" i="25"/>
  <c r="B54" i="25"/>
  <c r="A54" i="25"/>
  <c r="N53" i="25"/>
  <c r="G53" i="25"/>
  <c r="E53" i="25"/>
  <c r="H53" i="25"/>
  <c r="C53" i="25"/>
  <c r="B53" i="25"/>
  <c r="A53" i="25"/>
  <c r="N52" i="25"/>
  <c r="G52" i="25"/>
  <c r="E52" i="25"/>
  <c r="H52" i="25"/>
  <c r="C52" i="25"/>
  <c r="B52" i="25"/>
  <c r="A52" i="25"/>
  <c r="N51" i="25"/>
  <c r="G51" i="25"/>
  <c r="E51" i="25"/>
  <c r="H51" i="25"/>
  <c r="C51" i="25"/>
  <c r="B51" i="25"/>
  <c r="A51" i="25"/>
  <c r="N50" i="25"/>
  <c r="G50" i="25"/>
  <c r="E50" i="25"/>
  <c r="H50" i="25"/>
  <c r="C50" i="25"/>
  <c r="B50" i="25"/>
  <c r="A50" i="25"/>
  <c r="N49" i="25"/>
  <c r="G49" i="25"/>
  <c r="E49" i="25"/>
  <c r="H49" i="25"/>
  <c r="C49" i="25"/>
  <c r="B49" i="25"/>
  <c r="A49" i="25"/>
  <c r="N48" i="25"/>
  <c r="G48" i="25"/>
  <c r="E48" i="25"/>
  <c r="H48" i="25"/>
  <c r="C48" i="25"/>
  <c r="B48" i="25"/>
  <c r="A48" i="25"/>
  <c r="N47" i="25"/>
  <c r="G47" i="25"/>
  <c r="E47" i="25"/>
  <c r="H47" i="25"/>
  <c r="C47" i="25"/>
  <c r="B47" i="25"/>
  <c r="A47" i="25"/>
  <c r="N46" i="25"/>
  <c r="G46" i="25"/>
  <c r="E46" i="25"/>
  <c r="H46" i="25"/>
  <c r="C46" i="25"/>
  <c r="B46" i="25"/>
  <c r="A46" i="25"/>
  <c r="J42" i="25"/>
  <c r="G4" i="25"/>
  <c r="H4" i="25"/>
  <c r="G5" i="25"/>
  <c r="H5" i="25"/>
  <c r="G6" i="25"/>
  <c r="H6" i="25"/>
  <c r="G7" i="25"/>
  <c r="H7" i="25"/>
  <c r="G8" i="25"/>
  <c r="H8" i="25"/>
  <c r="G9" i="25"/>
  <c r="H9" i="25"/>
  <c r="G10" i="25"/>
  <c r="H10" i="25"/>
  <c r="G11" i="25"/>
  <c r="H11" i="25"/>
  <c r="G12" i="25"/>
  <c r="H12" i="25"/>
  <c r="G13" i="25"/>
  <c r="H13" i="25"/>
  <c r="G14" i="25"/>
  <c r="H14" i="25"/>
  <c r="G15" i="25"/>
  <c r="H15" i="25"/>
  <c r="G16" i="25"/>
  <c r="H16" i="25"/>
  <c r="G17" i="25"/>
  <c r="H17" i="25"/>
  <c r="G18" i="25"/>
  <c r="H18" i="25"/>
  <c r="G19" i="25"/>
  <c r="H19" i="25"/>
  <c r="G20" i="25"/>
  <c r="H20" i="25"/>
  <c r="G21" i="25"/>
  <c r="H21" i="25"/>
  <c r="G22" i="25"/>
  <c r="H22" i="25"/>
  <c r="G23" i="25"/>
  <c r="H23" i="25"/>
  <c r="G24" i="25"/>
  <c r="H24" i="25"/>
  <c r="G25" i="25"/>
  <c r="H25" i="25"/>
  <c r="G26" i="25"/>
  <c r="H26" i="25"/>
  <c r="G27" i="25"/>
  <c r="H27" i="25"/>
  <c r="G28" i="25"/>
  <c r="H28" i="25"/>
  <c r="G29" i="25"/>
  <c r="H29" i="25"/>
  <c r="G30" i="25"/>
  <c r="H30" i="25"/>
  <c r="G31" i="25"/>
  <c r="H31" i="25"/>
  <c r="G32" i="25"/>
  <c r="H32" i="25"/>
  <c r="G33" i="25"/>
  <c r="H33" i="25"/>
  <c r="G34" i="25"/>
  <c r="H34" i="25"/>
  <c r="G35" i="25"/>
  <c r="H35" i="25"/>
  <c r="G36" i="25"/>
  <c r="H36" i="25"/>
  <c r="G37" i="25"/>
  <c r="H37" i="25"/>
  <c r="G38" i="25"/>
  <c r="H38" i="25"/>
  <c r="G39" i="25"/>
  <c r="H39" i="25"/>
  <c r="H42" i="25"/>
  <c r="E42" i="25"/>
  <c r="J41" i="25"/>
  <c r="H41" i="25"/>
  <c r="E41" i="25"/>
  <c r="H40" i="25"/>
  <c r="E40" i="25"/>
  <c r="I39" i="25"/>
  <c r="F39" i="25"/>
  <c r="I38" i="25"/>
  <c r="F38" i="25"/>
  <c r="I37" i="25"/>
  <c r="F37" i="25"/>
  <c r="I36" i="25"/>
  <c r="F36" i="25"/>
  <c r="I35" i="25"/>
  <c r="F35" i="25"/>
  <c r="I34" i="25"/>
  <c r="F34" i="25"/>
  <c r="I33" i="25"/>
  <c r="F33" i="25"/>
  <c r="I32" i="25"/>
  <c r="F32" i="25"/>
  <c r="I31" i="25"/>
  <c r="F31" i="25"/>
  <c r="I30" i="25"/>
  <c r="F30" i="25"/>
  <c r="I29" i="25"/>
  <c r="F29" i="25"/>
  <c r="I28" i="25"/>
  <c r="F28" i="25"/>
  <c r="I27" i="25"/>
  <c r="F27" i="25"/>
  <c r="I26" i="25"/>
  <c r="F26" i="25"/>
  <c r="I25" i="25"/>
  <c r="F25" i="25"/>
  <c r="I24" i="25"/>
  <c r="F24" i="25"/>
  <c r="I23" i="25"/>
  <c r="F23" i="25"/>
  <c r="I22" i="25"/>
  <c r="F22" i="25"/>
  <c r="I21" i="25"/>
  <c r="F21" i="25"/>
  <c r="I20" i="25"/>
  <c r="F20" i="25"/>
  <c r="I19" i="25"/>
  <c r="F19" i="25"/>
  <c r="I18" i="25"/>
  <c r="F18" i="25"/>
  <c r="I17" i="25"/>
  <c r="F17" i="25"/>
  <c r="I16" i="25"/>
  <c r="F16" i="25"/>
  <c r="I15" i="25"/>
  <c r="F15" i="25"/>
  <c r="I14" i="25"/>
  <c r="F14" i="25"/>
  <c r="I13" i="25"/>
  <c r="F13" i="25"/>
  <c r="I12" i="25"/>
  <c r="F12" i="25"/>
  <c r="I11" i="25"/>
  <c r="F11" i="25"/>
  <c r="I10" i="25"/>
  <c r="F10" i="25"/>
  <c r="I9" i="25"/>
  <c r="F9" i="25"/>
  <c r="I8" i="25"/>
  <c r="F8" i="25"/>
  <c r="I7" i="25"/>
  <c r="F7" i="25"/>
  <c r="I6" i="25"/>
  <c r="F6" i="25"/>
  <c r="I5" i="25"/>
  <c r="F5" i="25"/>
  <c r="I4" i="25"/>
  <c r="F4" i="25"/>
  <c r="A1" i="25"/>
  <c r="A1" i="23"/>
  <c r="E4" i="23"/>
  <c r="N4" i="23"/>
  <c r="E6" i="23"/>
  <c r="N6" i="23"/>
  <c r="N46" i="23"/>
  <c r="E37" i="23"/>
  <c r="N37" i="23"/>
  <c r="E38" i="23"/>
  <c r="N38" i="23"/>
  <c r="E39" i="23"/>
  <c r="N39" i="23"/>
  <c r="N57" i="23"/>
  <c r="E34" i="23"/>
  <c r="N34" i="23"/>
  <c r="E35" i="23"/>
  <c r="N35" i="23"/>
  <c r="E36" i="23"/>
  <c r="N36" i="23"/>
  <c r="N56" i="23"/>
  <c r="E31" i="23"/>
  <c r="N31" i="23"/>
  <c r="E32" i="23"/>
  <c r="N32" i="23"/>
  <c r="E33" i="23"/>
  <c r="N33" i="23"/>
  <c r="N55" i="23"/>
  <c r="E28" i="23"/>
  <c r="N28" i="23"/>
  <c r="E29" i="23"/>
  <c r="N29" i="23"/>
  <c r="N54" i="23"/>
  <c r="E25" i="23"/>
  <c r="N25" i="23"/>
  <c r="E26" i="23"/>
  <c r="N26" i="23"/>
  <c r="N53" i="23"/>
  <c r="E22" i="23"/>
  <c r="N22" i="23"/>
  <c r="E23" i="23"/>
  <c r="N23" i="23"/>
  <c r="N52" i="23"/>
  <c r="E19" i="23"/>
  <c r="N19" i="23"/>
  <c r="N51" i="23"/>
  <c r="E16" i="23"/>
  <c r="N16" i="23"/>
  <c r="E17" i="23"/>
  <c r="N17" i="23"/>
  <c r="E18" i="23"/>
  <c r="N18" i="23"/>
  <c r="N50" i="23"/>
  <c r="E13" i="23"/>
  <c r="N13" i="23"/>
  <c r="E14" i="23"/>
  <c r="N14" i="23"/>
  <c r="E15" i="23"/>
  <c r="N15" i="23"/>
  <c r="N49" i="23"/>
  <c r="E10" i="23"/>
  <c r="N10" i="23"/>
  <c r="E11" i="23"/>
  <c r="N11" i="23"/>
  <c r="E12" i="23"/>
  <c r="N12" i="23"/>
  <c r="N48" i="23"/>
  <c r="E7" i="23"/>
  <c r="N7" i="23"/>
  <c r="E8" i="23"/>
  <c r="N8" i="23"/>
  <c r="E9" i="23"/>
  <c r="N9" i="23"/>
  <c r="N47" i="23"/>
  <c r="O2" i="23"/>
  <c r="O4" i="23"/>
  <c r="O5" i="23"/>
  <c r="O6" i="23"/>
  <c r="O46" i="23"/>
  <c r="O7" i="23"/>
  <c r="O8" i="23"/>
  <c r="O9" i="23"/>
  <c r="O47" i="23"/>
  <c r="O10" i="23"/>
  <c r="O11" i="23"/>
  <c r="O12" i="23"/>
  <c r="O48" i="23"/>
  <c r="O13" i="23"/>
  <c r="O14" i="23"/>
  <c r="O15" i="23"/>
  <c r="O49" i="23"/>
  <c r="O16" i="23"/>
  <c r="O17" i="23"/>
  <c r="O18" i="23"/>
  <c r="O50" i="23"/>
  <c r="O19" i="23"/>
  <c r="O20" i="23"/>
  <c r="O21" i="23"/>
  <c r="O51" i="23"/>
  <c r="O22" i="23"/>
  <c r="O23" i="23"/>
  <c r="O24" i="23"/>
  <c r="O52" i="23"/>
  <c r="O25" i="23"/>
  <c r="O26" i="23"/>
  <c r="O27" i="23"/>
  <c r="O53" i="23"/>
  <c r="O28" i="23"/>
  <c r="O29" i="23"/>
  <c r="O30" i="23"/>
  <c r="O54" i="23"/>
  <c r="O31" i="23"/>
  <c r="O32" i="23"/>
  <c r="O33" i="23"/>
  <c r="O55" i="23"/>
  <c r="O34" i="23"/>
  <c r="O35" i="23"/>
  <c r="O36" i="23"/>
  <c r="O56" i="23"/>
  <c r="O37" i="23"/>
  <c r="O38" i="23"/>
  <c r="O39" i="23"/>
  <c r="O57" i="23"/>
  <c r="O60" i="23"/>
  <c r="O59" i="23"/>
  <c r="O62" i="23"/>
  <c r="E5" i="23"/>
  <c r="N5" i="23"/>
  <c r="E20" i="23"/>
  <c r="N20" i="23"/>
  <c r="E21" i="23"/>
  <c r="N21" i="23"/>
  <c r="E24" i="23"/>
  <c r="N24" i="23"/>
  <c r="E27" i="23"/>
  <c r="N27" i="23"/>
  <c r="E30" i="23"/>
  <c r="N30" i="23"/>
  <c r="H3" i="24"/>
  <c r="H4" i="24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2" i="24"/>
  <c r="J1" i="23"/>
  <c r="J4" i="23"/>
  <c r="J5" i="23"/>
  <c r="J6" i="23"/>
  <c r="J46" i="23"/>
  <c r="J7" i="23"/>
  <c r="J8" i="23"/>
  <c r="J9" i="23"/>
  <c r="J47" i="23"/>
  <c r="J10" i="23"/>
  <c r="J11" i="23"/>
  <c r="J12" i="23"/>
  <c r="J48" i="23"/>
  <c r="J13" i="23"/>
  <c r="J14" i="23"/>
  <c r="J15" i="23"/>
  <c r="J49" i="23"/>
  <c r="J16" i="23"/>
  <c r="J17" i="23"/>
  <c r="J18" i="23"/>
  <c r="J50" i="23"/>
  <c r="J19" i="23"/>
  <c r="J20" i="23"/>
  <c r="J21" i="23"/>
  <c r="J51" i="23"/>
  <c r="J22" i="23"/>
  <c r="J23" i="23"/>
  <c r="J24" i="23"/>
  <c r="J52" i="23"/>
  <c r="J25" i="23"/>
  <c r="J26" i="23"/>
  <c r="J27" i="23"/>
  <c r="J53" i="23"/>
  <c r="J28" i="23"/>
  <c r="J29" i="23"/>
  <c r="J30" i="23"/>
  <c r="J54" i="23"/>
  <c r="J31" i="23"/>
  <c r="J32" i="23"/>
  <c r="J33" i="23"/>
  <c r="J55" i="23"/>
  <c r="J34" i="23"/>
  <c r="J35" i="23"/>
  <c r="J36" i="23"/>
  <c r="J56" i="23"/>
  <c r="J37" i="23"/>
  <c r="J38" i="23"/>
  <c r="J39" i="23"/>
  <c r="J57" i="23"/>
  <c r="J60" i="23"/>
  <c r="J59" i="23"/>
  <c r="J62" i="23"/>
  <c r="E42" i="23"/>
  <c r="E41" i="23"/>
  <c r="E40" i="23"/>
  <c r="J42" i="23"/>
  <c r="J41" i="23"/>
  <c r="G4" i="23"/>
  <c r="H4" i="23"/>
  <c r="G5" i="23"/>
  <c r="H5" i="23"/>
  <c r="G6" i="23"/>
  <c r="H6" i="23"/>
  <c r="G7" i="23"/>
  <c r="H7" i="23"/>
  <c r="G8" i="23"/>
  <c r="H8" i="23"/>
  <c r="G9" i="23"/>
  <c r="H9" i="23"/>
  <c r="G10" i="23"/>
  <c r="H10" i="23"/>
  <c r="G11" i="23"/>
  <c r="H11" i="23"/>
  <c r="G12" i="23"/>
  <c r="H12" i="23"/>
  <c r="G13" i="23"/>
  <c r="H13" i="23"/>
  <c r="G14" i="23"/>
  <c r="H14" i="23"/>
  <c r="G15" i="23"/>
  <c r="H15" i="23"/>
  <c r="G16" i="23"/>
  <c r="H16" i="23"/>
  <c r="G17" i="23"/>
  <c r="H17" i="23"/>
  <c r="G18" i="23"/>
  <c r="H18" i="23"/>
  <c r="G19" i="23"/>
  <c r="H19" i="23"/>
  <c r="G20" i="23"/>
  <c r="H20" i="23"/>
  <c r="G21" i="23"/>
  <c r="H21" i="23"/>
  <c r="G22" i="23"/>
  <c r="H22" i="23"/>
  <c r="G23" i="23"/>
  <c r="H23" i="23"/>
  <c r="G24" i="23"/>
  <c r="H24" i="23"/>
  <c r="G25" i="23"/>
  <c r="H25" i="23"/>
  <c r="G26" i="23"/>
  <c r="H26" i="23"/>
  <c r="G27" i="23"/>
  <c r="H27" i="23"/>
  <c r="G28" i="23"/>
  <c r="H28" i="23"/>
  <c r="G29" i="23"/>
  <c r="H29" i="23"/>
  <c r="G30" i="23"/>
  <c r="H30" i="23"/>
  <c r="G31" i="23"/>
  <c r="H31" i="23"/>
  <c r="G32" i="23"/>
  <c r="H32" i="23"/>
  <c r="G33" i="23"/>
  <c r="H33" i="23"/>
  <c r="G34" i="23"/>
  <c r="H34" i="23"/>
  <c r="G35" i="23"/>
  <c r="H35" i="23"/>
  <c r="G36" i="23"/>
  <c r="H36" i="23"/>
  <c r="G37" i="23"/>
  <c r="H37" i="23"/>
  <c r="G38" i="23"/>
  <c r="H38" i="23"/>
  <c r="G39" i="23"/>
  <c r="H39" i="23"/>
  <c r="H42" i="23"/>
  <c r="H41" i="23"/>
  <c r="H40" i="23"/>
  <c r="K56" i="23"/>
  <c r="K55" i="23"/>
  <c r="K54" i="23"/>
  <c r="K53" i="23"/>
  <c r="K52" i="23"/>
  <c r="K51" i="23"/>
  <c r="K49" i="23"/>
  <c r="K48" i="23"/>
  <c r="G47" i="23"/>
  <c r="E47" i="23"/>
  <c r="H47" i="23"/>
  <c r="G48" i="23"/>
  <c r="E48" i="23"/>
  <c r="H48" i="23"/>
  <c r="G49" i="23"/>
  <c r="E49" i="23"/>
  <c r="H49" i="23"/>
  <c r="G50" i="23"/>
  <c r="E50" i="23"/>
  <c r="H50" i="23"/>
  <c r="G51" i="23"/>
  <c r="E51" i="23"/>
  <c r="H51" i="23"/>
  <c r="G52" i="23"/>
  <c r="E52" i="23"/>
  <c r="H52" i="23"/>
  <c r="G53" i="23"/>
  <c r="E53" i="23"/>
  <c r="H53" i="23"/>
  <c r="G54" i="23"/>
  <c r="E54" i="23"/>
  <c r="H54" i="23"/>
  <c r="G55" i="23"/>
  <c r="E55" i="23"/>
  <c r="H55" i="23"/>
  <c r="G56" i="23"/>
  <c r="E56" i="23"/>
  <c r="H56" i="23"/>
  <c r="G57" i="23"/>
  <c r="E57" i="23"/>
  <c r="H57" i="23"/>
  <c r="G46" i="23"/>
  <c r="E46" i="23"/>
  <c r="H46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B57" i="23"/>
  <c r="B56" i="23"/>
  <c r="B55" i="23"/>
  <c r="B54" i="23"/>
  <c r="B53" i="23"/>
  <c r="B52" i="23"/>
  <c r="B51" i="23"/>
  <c r="B50" i="23"/>
  <c r="B49" i="23"/>
  <c r="B48" i="23"/>
  <c r="B47" i="23"/>
  <c r="B46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G99" i="22"/>
  <c r="I34" i="23"/>
  <c r="F34" i="23"/>
  <c r="G16" i="22"/>
  <c r="I39" i="23"/>
  <c r="G22" i="22"/>
  <c r="I38" i="23"/>
  <c r="G20" i="22"/>
  <c r="I37" i="23"/>
  <c r="G19" i="22"/>
  <c r="I36" i="23"/>
  <c r="G25" i="22"/>
  <c r="I35" i="23"/>
  <c r="G56" i="22"/>
  <c r="I33" i="23"/>
  <c r="G24" i="22"/>
  <c r="I32" i="23"/>
  <c r="G91" i="22"/>
  <c r="I31" i="23"/>
  <c r="G88" i="22"/>
  <c r="I30" i="23"/>
  <c r="G61" i="22"/>
  <c r="I29" i="23"/>
  <c r="G58" i="22"/>
  <c r="I28" i="23"/>
  <c r="G95" i="22"/>
  <c r="I27" i="23"/>
  <c r="G15" i="22"/>
  <c r="I26" i="23"/>
  <c r="G55" i="22"/>
  <c r="I25" i="23"/>
  <c r="G93" i="22"/>
  <c r="I24" i="23"/>
  <c r="G62" i="22"/>
  <c r="I23" i="23"/>
  <c r="G59" i="22"/>
  <c r="I22" i="23"/>
  <c r="G94" i="22"/>
  <c r="I21" i="23"/>
  <c r="G96" i="22"/>
  <c r="I20" i="23"/>
  <c r="G53" i="22"/>
  <c r="I19" i="23"/>
  <c r="G23" i="22"/>
  <c r="I18" i="23"/>
  <c r="G54" i="22"/>
  <c r="I17" i="23"/>
  <c r="G26" i="22"/>
  <c r="I16" i="23"/>
  <c r="G18" i="22"/>
  <c r="I15" i="23"/>
  <c r="G90" i="22"/>
  <c r="I14" i="23"/>
  <c r="G89" i="22"/>
  <c r="I13" i="23"/>
  <c r="G51" i="22"/>
  <c r="I12" i="23"/>
  <c r="G92" i="22"/>
  <c r="I11" i="23"/>
  <c r="G98" i="22"/>
  <c r="I10" i="23"/>
  <c r="G17" i="22"/>
  <c r="I9" i="23"/>
  <c r="G57" i="22"/>
  <c r="I8" i="23"/>
  <c r="G21" i="22"/>
  <c r="I7" i="23"/>
  <c r="G60" i="22"/>
  <c r="I6" i="23"/>
  <c r="G97" i="22"/>
  <c r="I5" i="23"/>
  <c r="G52" i="22"/>
  <c r="I4" i="23"/>
  <c r="F10" i="23"/>
  <c r="F5" i="23"/>
  <c r="F20" i="23"/>
  <c r="F27" i="23"/>
  <c r="F21" i="23"/>
  <c r="F24" i="23"/>
  <c r="F11" i="23"/>
  <c r="F31" i="23"/>
  <c r="F14" i="23"/>
  <c r="F13" i="23"/>
  <c r="F30" i="23"/>
  <c r="F23" i="23"/>
  <c r="F29" i="23"/>
  <c r="F6" i="23"/>
  <c r="F22" i="23"/>
  <c r="F28" i="23"/>
  <c r="F8" i="23"/>
  <c r="F33" i="23"/>
  <c r="F25" i="23"/>
  <c r="F17" i="23"/>
  <c r="F19" i="23"/>
  <c r="F12" i="23"/>
  <c r="F16" i="23"/>
  <c r="F35" i="23"/>
  <c r="F32" i="23"/>
  <c r="F18" i="23"/>
  <c r="F38" i="23"/>
  <c r="F7" i="23"/>
  <c r="F37" i="23"/>
  <c r="F36" i="23"/>
  <c r="F15" i="23"/>
  <c r="F9" i="23"/>
  <c r="F39" i="23"/>
  <c r="F26" i="23"/>
  <c r="F4" i="23"/>
  <c r="K50" i="23"/>
  <c r="K57" i="23"/>
  <c r="K47" i="23"/>
  <c r="K59" i="23"/>
  <c r="K60" i="23"/>
  <c r="P59" i="23"/>
  <c r="P60" i="23"/>
</calcChain>
</file>

<file path=xl/sharedStrings.xml><?xml version="1.0" encoding="utf-8"?>
<sst xmlns="http://schemas.openxmlformats.org/spreadsheetml/2006/main" count="748" uniqueCount="172">
  <si>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</si>
  <si>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</si>
  <si>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</si>
  <si>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</si>
  <si>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</si>
  <si>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</si>
  <si>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</si>
  <si>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</si>
  <si>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</si>
  <si>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</si>
  <si>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</si>
  <si>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</si>
  <si>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</si>
  <si>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</si>
  <si>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</si>
  <si>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</si>
  <si>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</si>
  <si>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</si>
  <si>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</si>
  <si>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</si>
  <si>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</si>
  <si>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</si>
  <si>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</si>
  <si>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</si>
  <si>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</si>
  <si>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</si>
  <si>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</si>
  <si>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</si>
  <si>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</si>
  <si>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</si>
  <si>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</si>
  <si>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</si>
  <si>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</si>
  <si>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</si>
  <si>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</si>
  <si>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</si>
  <si>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</si>
  <si>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</si>
  <si>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</si>
  <si>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</si>
  <si>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</si>
  <si>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</si>
  <si>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CT</t>
    <phoneticPr fontId="4" type="noConversion"/>
  </si>
  <si>
    <t>Tm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</si>
  <si>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</si>
  <si>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</si>
  <si>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</si>
  <si>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</si>
  <si>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</si>
  <si>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</si>
  <si>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</si>
  <si>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</si>
  <si>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</si>
  <si>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</si>
  <si>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</si>
  <si>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</si>
  <si>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</si>
  <si>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</si>
  <si>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</si>
  <si>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</si>
  <si>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</si>
  <si>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</si>
  <si>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</si>
  <si>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</si>
  <si>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</si>
  <si>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</si>
  <si>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</si>
  <si>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</si>
  <si>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</si>
  <si>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</si>
  <si>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</si>
  <si>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</si>
  <si>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</si>
  <si>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</si>
  <si>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</si>
  <si>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</si>
  <si>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</si>
  <si>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</si>
  <si>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</si>
  <si>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</si>
  <si>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</si>
  <si>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</si>
  <si>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</si>
  <si>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</si>
  <si>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CAsE-PE 0.5AZA #2</t>
  </si>
  <si>
    <t>B26 1.0AZA #3</t>
  </si>
  <si>
    <t>RWPE1 0.5AZA #3</t>
  </si>
  <si>
    <t>CTPE 0AZA #3</t>
  </si>
  <si>
    <t>B26 0.5AZA #3</t>
  </si>
  <si>
    <t>B26 1.0AZA #1</t>
  </si>
  <si>
    <t>RWPE1 0.5AZA #1</t>
  </si>
  <si>
    <t>B26 1.0AZA #2</t>
  </si>
  <si>
    <t>CTPE 0.5AZA #3</t>
  </si>
  <si>
    <t>B26 0AZA #2</t>
  </si>
  <si>
    <t>B26 0.5AZA #2</t>
  </si>
  <si>
    <t>CTPE 0.5AZA #1</t>
  </si>
  <si>
    <t>sample name</t>
  </si>
  <si>
    <t>cDNA</t>
  </si>
  <si>
    <t>RWPE1 1.0AZA #3</t>
  </si>
  <si>
    <t>RWPE1 0AZA #1</t>
  </si>
  <si>
    <t>CTPE 1.0AZA #1</t>
  </si>
  <si>
    <t>CTPE 0.5AZA #2</t>
  </si>
  <si>
    <t>CAsE-PE 0.5AZA #1</t>
  </si>
  <si>
    <t>B26 0AZA #3</t>
  </si>
  <si>
    <t>RWPE1 0.5AZA #2</t>
  </si>
  <si>
    <t>CAsE-PE 1.0AZA #1</t>
  </si>
  <si>
    <t>CAsE-PE 0AZA #1</t>
  </si>
  <si>
    <t>RWPE1 0AZA #3</t>
  </si>
  <si>
    <t>CAsE-PE 1.0AZA #2</t>
  </si>
  <si>
    <t>CAsE-PE 0AZA #2</t>
  </si>
  <si>
    <t>CAsE-PE 1.0AZA #3</t>
  </si>
  <si>
    <t>CTPE 0AZA #1</t>
  </si>
  <si>
    <t>CTPE 0AZA #2</t>
  </si>
  <si>
    <t>B26 0AZA #1</t>
  </si>
  <si>
    <t>RWPE1 1.0AZA #2</t>
  </si>
  <si>
    <t>CAsE-PE 0AZA #3</t>
  </si>
  <si>
    <t>CTPE 1.0AZA #3</t>
  </si>
  <si>
    <t>CAsE-PE 0.5AZA #3</t>
  </si>
  <si>
    <t>CTPE 1.0AZA #2</t>
  </si>
  <si>
    <t>RWPE1 0AZA #2</t>
  </si>
  <si>
    <t>RWPE1 1.0AZA #1</t>
  </si>
  <si>
    <t>B26 0.5AZA #1</t>
  </si>
  <si>
    <t>sample type</t>
  </si>
  <si>
    <t>noRT</t>
  </si>
  <si>
    <t>H2O</t>
  </si>
  <si>
    <t>RT-noRT</t>
  </si>
  <si>
    <t>0 Aza</t>
  </si>
  <si>
    <t>0.5 Aza</t>
  </si>
  <si>
    <t>1.0 Aza</t>
  </si>
  <si>
    <t>Cell Type</t>
  </si>
  <si>
    <t>Aza Trmt</t>
  </si>
  <si>
    <t>#</t>
  </si>
  <si>
    <t>CT</t>
  </si>
  <si>
    <t>Name</t>
  </si>
  <si>
    <t>CT CV</t>
  </si>
  <si>
    <t>CT STDEV</t>
  </si>
  <si>
    <t>noRT-avg</t>
  </si>
  <si>
    <t>avg RWPE1 0 Aza</t>
  </si>
  <si>
    <t>Fold Change</t>
  </si>
  <si>
    <t>Pval (R-0aza)</t>
  </si>
  <si>
    <t>RWPE1 0AZA</t>
  </si>
  <si>
    <t>RWPE1 0.5AZA</t>
  </si>
  <si>
    <t>RWPE1 1.0AZA</t>
  </si>
  <si>
    <t>CTPE 0AZA</t>
  </si>
  <si>
    <t>CTPE 0.5AZA</t>
  </si>
  <si>
    <t>CTPE 1.0AZA</t>
  </si>
  <si>
    <t>CAsE-PE 0AZA</t>
  </si>
  <si>
    <t>CAsE-PE 0.5 AZA</t>
  </si>
  <si>
    <t>CAsE-PE 1.0 AZA</t>
  </si>
  <si>
    <t>B26 0.5AZA</t>
  </si>
  <si>
    <t>B26 0AZA</t>
  </si>
  <si>
    <t>B26 1.0AZA</t>
  </si>
  <si>
    <t>Avg</t>
  </si>
  <si>
    <t>RNA Quality</t>
  </si>
  <si>
    <t>bad</t>
  </si>
  <si>
    <t>good</t>
  </si>
  <si>
    <t>ok?</t>
  </si>
  <si>
    <t>maybe ok?</t>
  </si>
  <si>
    <t>ok</t>
  </si>
  <si>
    <t>avg</t>
  </si>
  <si>
    <t>min</t>
  </si>
  <si>
    <t>max</t>
  </si>
  <si>
    <t>diff</t>
  </si>
  <si>
    <t>Avg Nono</t>
  </si>
  <si>
    <t>1/17/14 - qPCR #49: gene1 = S100P</t>
  </si>
  <si>
    <t>avg CTPE 0 Aza</t>
  </si>
  <si>
    <t>avg CTPE ∆CT</t>
  </si>
  <si>
    <t>stdev</t>
  </si>
  <si>
    <t>sem</t>
  </si>
  <si>
    <t>CV</t>
  </si>
  <si>
    <t>=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</si>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</sst>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8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EDDFF"/>
        <bgColor rgb="FF000000"/>
      </patternFill>
    </fill>
    <fill>
      <patternFill patternType="solid">
        <fgColor rgb="FFFF6FCF"/>
        <bgColor rgb="FF000000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4" fontId="0" fillId="2" borderId="0" xfId="0" applyNumberFormat="1" applyFill="1" applyBorder="1" applyAlignment="1" applyProtection="1">
      <alignment horizontal="center"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49" fontId="0" fillId="3" borderId="0" xfId="0" applyNumberFormat="1" applyFill="1" applyAlignment="1" applyProtection="1">
      <alignment horizontal="center"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horizontal="center"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49" fontId="0" fillId="3" borderId="0" xfId="0" applyNumberFormat="1" applyFill="1" applyBorder="1" applyAlignment="1" applyProtection="1">
      <alignment horizontal="center" vertical="top"/>
    </xf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4" fontId="0" fillId="3" borderId="1" xfId="0" applyNumberFormat="1" applyFill="1" applyBorder="1" applyAlignment="1" applyProtection="1">
      <alignment horizontal="center"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0" borderId="1" xfId="0" applyNumberFormat="1" applyBorder="1" applyAlignment="1" applyProtection="1">
      <alignment vertical="top"/>
    </xf>
    <xf numFmtId="164" fontId="0" fillId="0" borderId="1" xfId="0" applyNumberFormat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vertical="top"/>
    </xf>
    <xf numFmtId="164" fontId="0" fillId="2" borderId="1" xfId="0" applyNumberFormat="1" applyFill="1" applyBorder="1" applyAlignment="1" applyProtection="1">
      <alignment horizontal="center"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49" fontId="0" fillId="2" borderId="0" xfId="0" applyNumberFormat="1" applyFill="1" applyBorder="1" applyAlignment="1" applyProtection="1">
      <alignment horizontal="center" vertical="top"/>
    </xf>
    <xf numFmtId="49" fontId="0" fillId="2" borderId="1" xfId="0" applyNumberFormat="1" applyFill="1" applyBorder="1" applyAlignment="1" applyProtection="1">
      <alignment horizontal="center" vertical="top"/>
    </xf>
    <xf numFmtId="164" fontId="0" fillId="2" borderId="0" xfId="0" applyNumberFormat="1" applyFill="1" applyBorder="1" applyAlignment="1" applyProtection="1">
      <alignment vertical="top"/>
    </xf>
    <xf numFmtId="164" fontId="0" fillId="2" borderId="1" xfId="0" applyNumberFormat="1" applyFill="1" applyBorder="1" applyAlignment="1" applyProtection="1">
      <alignment vertical="top"/>
    </xf>
    <xf numFmtId="164" fontId="0" fillId="3" borderId="0" xfId="0" applyNumberFormat="1" applyFill="1" applyBorder="1" applyAlignment="1" applyProtection="1">
      <alignment vertical="top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4" xfId="0" applyFill="1" applyBorder="1"/>
    <xf numFmtId="0" fontId="0" fillId="4" borderId="0" xfId="0" applyFill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0" fillId="0" borderId="4" xfId="0" applyBorder="1"/>
    <xf numFmtId="2" fontId="0" fillId="2" borderId="0" xfId="0" applyNumberFormat="1" applyFill="1" applyBorder="1"/>
    <xf numFmtId="2" fontId="0" fillId="2" borderId="1" xfId="0" applyNumberForma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0" fontId="0" fillId="7" borderId="0" xfId="0" applyFill="1"/>
    <xf numFmtId="2" fontId="0" fillId="7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7" fontId="0" fillId="7" borderId="0" xfId="0" applyNumberFormat="1" applyFill="1" applyAlignment="1">
      <alignment horizontal="center"/>
    </xf>
    <xf numFmtId="0" fontId="0" fillId="8" borderId="0" xfId="0" applyFill="1"/>
    <xf numFmtId="2" fontId="0" fillId="8" borderId="0" xfId="0" applyNumberFormat="1" applyFill="1" applyAlignment="1">
      <alignment horizontal="right"/>
    </xf>
    <xf numFmtId="2" fontId="0" fillId="8" borderId="0" xfId="0" applyNumberFormat="1" applyFill="1" applyAlignment="1">
      <alignment horizontal="center"/>
    </xf>
    <xf numFmtId="167" fontId="0" fillId="8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6" fontId="0" fillId="6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0" fillId="8" borderId="1" xfId="0" applyFill="1" applyBorder="1"/>
    <xf numFmtId="2" fontId="0" fillId="8" borderId="1" xfId="0" applyNumberFormat="1" applyFill="1" applyBorder="1" applyAlignment="1">
      <alignment horizontal="right"/>
    </xf>
    <xf numFmtId="2" fontId="0" fillId="8" borderId="1" xfId="0" applyNumberFormat="1" applyFill="1" applyBorder="1" applyAlignment="1">
      <alignment horizontal="center"/>
    </xf>
    <xf numFmtId="167" fontId="0" fillId="8" borderId="1" xfId="0" applyNumberForma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2" fontId="0" fillId="8" borderId="0" xfId="0" applyNumberFormat="1" applyFill="1"/>
    <xf numFmtId="2" fontId="0" fillId="8" borderId="1" xfId="0" applyNumberFormat="1" applyFill="1" applyBorder="1"/>
    <xf numFmtId="0" fontId="0" fillId="9" borderId="0" xfId="0" applyFill="1"/>
    <xf numFmtId="2" fontId="0" fillId="9" borderId="0" xfId="0" applyNumberFormat="1" applyFill="1"/>
    <xf numFmtId="2" fontId="0" fillId="9" borderId="0" xfId="0" applyNumberFormat="1" applyFill="1" applyAlignment="1">
      <alignment horizontal="right"/>
    </xf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##.00</c:formatCode>
                <c:ptCount val="12"/>
                <c:pt idx="0">
                  <c:v>19.17759932814918</c:v>
                </c:pt>
                <c:pt idx="1">
                  <c:v>20.8168546621855</c:v>
                </c:pt>
                <c:pt idx="2">
                  <c:v>21.23628904434929</c:v>
                </c:pt>
                <c:pt idx="3">
                  <c:v>17.79524709137065</c:v>
                </c:pt>
                <c:pt idx="4">
                  <c:v>20.67980243029687</c:v>
                </c:pt>
                <c:pt idx="5">
                  <c:v>19.71602552718409</c:v>
                </c:pt>
                <c:pt idx="6">
                  <c:v>21.39070995070314</c:v>
                </c:pt>
                <c:pt idx="7">
                  <c:v>20.61763700263785</c:v>
                </c:pt>
                <c:pt idx="8">
                  <c:v>17.93745172984622</c:v>
                </c:pt>
                <c:pt idx="9">
                  <c:v>27.18041804313378</c:v>
                </c:pt>
                <c:pt idx="10">
                  <c:v>20.87427769835398</c:v>
                </c:pt>
                <c:pt idx="11">
                  <c:v>18.37584985063801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##.00</c:formatCode>
                <c:ptCount val="12"/>
                <c:pt idx="0">
                  <c:v>19.30711078111508</c:v>
                </c:pt>
                <c:pt idx="1">
                  <c:v>20.92914111828734</c:v>
                </c:pt>
                <c:pt idx="2" formatCode="@">
                  <c:v>21.38979027160654</c:v>
                </c:pt>
                <c:pt idx="3" formatCode="@">
                  <c:v>17.84252479067255</c:v>
                </c:pt>
                <c:pt idx="4" formatCode="@">
                  <c:v>20.90886558575728</c:v>
                </c:pt>
                <c:pt idx="5" formatCode="@">
                  <c:v>19.7589293123191</c:v>
                </c:pt>
                <c:pt idx="6" formatCode="@">
                  <c:v>21.52771728653183</c:v>
                </c:pt>
                <c:pt idx="7" formatCode="@">
                  <c:v>20.74781777067634</c:v>
                </c:pt>
                <c:pt idx="8" formatCode="@">
                  <c:v>19.62965386596613</c:v>
                </c:pt>
                <c:pt idx="9" formatCode="@">
                  <c:v>27.23674771640579</c:v>
                </c:pt>
                <c:pt idx="10" formatCode="@">
                  <c:v>20.70186516447292</c:v>
                </c:pt>
                <c:pt idx="11" formatCode="@">
                  <c:v>18.33630134168468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582984"/>
        <c:axId val="207539176"/>
      </c:scatterChart>
      <c:valAx>
        <c:axId val="65958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7539176"/>
        <c:crosses val="autoZero"/>
        <c:crossBetween val="midCat"/>
      </c:valAx>
      <c:valAx>
        <c:axId val="20753917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59582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S10P - HKG Corrected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Analysis!$N$4:$N$12</c:f>
              <c:numCache>
                <c:formatCode>0.00</c:formatCode>
                <c:ptCount val="9"/>
                <c:pt idx="0">
                  <c:v>4.891651952215291</c:v>
                </c:pt>
                <c:pt idx="1">
                  <c:v>4.434563291917932</c:v>
                </c:pt>
                <c:pt idx="2">
                  <c:v>4.716768266321764</c:v>
                </c:pt>
                <c:pt idx="3">
                  <c:v>1.851654398567994</c:v>
                </c:pt>
                <c:pt idx="4">
                  <c:v>1.353123630692899</c:v>
                </c:pt>
                <c:pt idx="5">
                  <c:v>1.503320152970151</c:v>
                </c:pt>
                <c:pt idx="6">
                  <c:v>0.931548972474815</c:v>
                </c:pt>
                <c:pt idx="7">
                  <c:v>1.176897709181539</c:v>
                </c:pt>
                <c:pt idx="8">
                  <c:v>1.30594582225369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Analysis!$N$13:$N$21</c:f>
              <c:numCache>
                <c:formatCode>0.00</c:formatCode>
                <c:ptCount val="9"/>
                <c:pt idx="0">
                  <c:v>-1.652983859753569</c:v>
                </c:pt>
                <c:pt idx="1">
                  <c:v>-1.691668410265755</c:v>
                </c:pt>
                <c:pt idx="2">
                  <c:v>-1.559470350414944</c:v>
                </c:pt>
                <c:pt idx="3">
                  <c:v>-1.469651098530285</c:v>
                </c:pt>
                <c:pt idx="4">
                  <c:v>-1.706993395909205</c:v>
                </c:pt>
                <c:pt idx="5">
                  <c:v>-0.276527112804949</c:v>
                </c:pt>
                <c:pt idx="6">
                  <c:v>-1.325384994937092</c:v>
                </c:pt>
                <c:pt idx="7">
                  <c:v>-1.709920828539495</c:v>
                </c:pt>
                <c:pt idx="8">
                  <c:v>-1.526502419197442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Analysis!$N$22:$N$30</c:f>
              <c:numCache>
                <c:formatCode>0.00</c:formatCode>
                <c:ptCount val="9"/>
                <c:pt idx="0">
                  <c:v>0.823518123774029</c:v>
                </c:pt>
                <c:pt idx="1">
                  <c:v>1.316230043255</c:v>
                </c:pt>
                <c:pt idx="2">
                  <c:v>1.19028963952151</c:v>
                </c:pt>
                <c:pt idx="3">
                  <c:v>-1.023645426318303</c:v>
                </c:pt>
                <c:pt idx="4">
                  <c:v>-1.197618596029706</c:v>
                </c:pt>
                <c:pt idx="5">
                  <c:v>-1.236311252516867</c:v>
                </c:pt>
                <c:pt idx="6">
                  <c:v>-1.11747741795044</c:v>
                </c:pt>
                <c:pt idx="7">
                  <c:v>-0.840490845535882</c:v>
                </c:pt>
                <c:pt idx="8">
                  <c:v>-1.060047878955118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Analysis!$N$31:$N$39</c:f>
              <c:numCache>
                <c:formatCode>0.00</c:formatCode>
                <c:ptCount val="9"/>
                <c:pt idx="0">
                  <c:v>6.507387566752026</c:v>
                </c:pt>
                <c:pt idx="1">
                  <c:v>6.881793228348215</c:v>
                </c:pt>
                <c:pt idx="2">
                  <c:v>6.484033468479644</c:v>
                </c:pt>
                <c:pt idx="3">
                  <c:v>1.081555613344403</c:v>
                </c:pt>
                <c:pt idx="4">
                  <c:v>1.310862383701743</c:v>
                </c:pt>
                <c:pt idx="5">
                  <c:v>1.272036098167458</c:v>
                </c:pt>
                <c:pt idx="6">
                  <c:v>1.111201766882559</c:v>
                </c:pt>
                <c:pt idx="7">
                  <c:v>1.169901503709195</c:v>
                </c:pt>
                <c:pt idx="8">
                  <c:v>0.875084546176247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Analysis!$N$46:$N$57</c:f>
              <c:numCache>
                <c:formatCode>0.00</c:formatCode>
                <c:ptCount val="12"/>
                <c:pt idx="0">
                  <c:v>4.680994503484996</c:v>
                </c:pt>
                <c:pt idx="1">
                  <c:v>1.569366060743681</c:v>
                </c:pt>
                <c:pt idx="2">
                  <c:v>1.138130834636681</c:v>
                </c:pt>
                <c:pt idx="3">
                  <c:v>-1.634707540144756</c:v>
                </c:pt>
                <c:pt idx="4">
                  <c:v>-1.151057202414813</c:v>
                </c:pt>
                <c:pt idx="5">
                  <c:v>-1.52060274755801</c:v>
                </c:pt>
                <c:pt idx="6">
                  <c:v>1.110012602183513</c:v>
                </c:pt>
                <c:pt idx="7">
                  <c:v>-1.152525091621625</c:v>
                </c:pt>
                <c:pt idx="8">
                  <c:v>-1.006005380813813</c:v>
                </c:pt>
                <c:pt idx="9">
                  <c:v>6.624404754526629</c:v>
                </c:pt>
                <c:pt idx="10">
                  <c:v>1.221484698404534</c:v>
                </c:pt>
                <c:pt idx="11">
                  <c:v>1.052062605589333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490200"/>
        <c:axId val="701527464"/>
      </c:scatterChart>
      <c:valAx>
        <c:axId val="700490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1527464"/>
        <c:crosses val="autoZero"/>
        <c:crossBetween val="midCat"/>
      </c:valAx>
      <c:valAx>
        <c:axId val="701527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700490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S100P - HKG Corrected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Analysis!$O$4:$O$12</c:f>
              <c:numCache>
                <c:formatCode>0.00</c:formatCode>
                <c:ptCount val="9"/>
                <c:pt idx="0">
                  <c:v>0.864143343896675</c:v>
                </c:pt>
                <c:pt idx="1">
                  <c:v>1.186269014028932</c:v>
                </c:pt>
                <c:pt idx="2">
                  <c:v>0.975508424523291</c:v>
                </c:pt>
                <c:pt idx="3">
                  <c:v>7.107489708527851</c:v>
                </c:pt>
                <c:pt idx="4">
                  <c:v>10.04127715396173</c:v>
                </c:pt>
                <c:pt idx="5">
                  <c:v>9.048473023556255</c:v>
                </c:pt>
                <c:pt idx="6">
                  <c:v>13.44917274869139</c:v>
                </c:pt>
                <c:pt idx="7">
                  <c:v>11.34588148570604</c:v>
                </c:pt>
                <c:pt idx="8">
                  <c:v>10.37506651985026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Analysis!$O$13:$O$21</c:f>
              <c:numCache>
                <c:formatCode>0.00</c:formatCode>
                <c:ptCount val="9"/>
                <c:pt idx="0">
                  <c:v>80.6710071920201</c:v>
                </c:pt>
                <c:pt idx="1">
                  <c:v>82.86338860214104</c:v>
                </c:pt>
                <c:pt idx="2">
                  <c:v>75.60788818881136</c:v>
                </c:pt>
                <c:pt idx="3">
                  <c:v>71.04423119568538</c:v>
                </c:pt>
                <c:pt idx="4">
                  <c:v>83.74829413129135</c:v>
                </c:pt>
                <c:pt idx="5">
                  <c:v>31.071535128681</c:v>
                </c:pt>
                <c:pt idx="6">
                  <c:v>64.28363024062072</c:v>
                </c:pt>
                <c:pt idx="7">
                  <c:v>83.91840381499315</c:v>
                </c:pt>
                <c:pt idx="8">
                  <c:v>73.89971639730116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Analysis!$O$22:$O$30</c:f>
              <c:numCache>
                <c:formatCode>0.00</c:formatCode>
                <c:ptCount val="9"/>
                <c:pt idx="0">
                  <c:v>14.49492918194603</c:v>
                </c:pt>
                <c:pt idx="1">
                  <c:v>10.30137105854212</c:v>
                </c:pt>
                <c:pt idx="2">
                  <c:v>11.2410497543894</c:v>
                </c:pt>
                <c:pt idx="3">
                  <c:v>52.15161156451617</c:v>
                </c:pt>
                <c:pt idx="4">
                  <c:v>58.8354224141934</c:v>
                </c:pt>
                <c:pt idx="5">
                  <c:v>60.43472163536345</c:v>
                </c:pt>
                <c:pt idx="6">
                  <c:v>55.65625464223491</c:v>
                </c:pt>
                <c:pt idx="7">
                  <c:v>45.93383549146976</c:v>
                </c:pt>
                <c:pt idx="8">
                  <c:v>53.48425656930528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Analysis!$O$31:$O$39</c:f>
              <c:numCache>
                <c:formatCode>0.00</c:formatCode>
                <c:ptCount val="9"/>
                <c:pt idx="0">
                  <c:v>0.28196870132926</c:v>
                </c:pt>
                <c:pt idx="1">
                  <c:v>0.217517182598942</c:v>
                </c:pt>
                <c:pt idx="2">
                  <c:v>0.286570306500276</c:v>
                </c:pt>
                <c:pt idx="3">
                  <c:v>12.12101736710725</c:v>
                </c:pt>
                <c:pt idx="4">
                  <c:v>10.33976950186214</c:v>
                </c:pt>
                <c:pt idx="5">
                  <c:v>10.62181502257986</c:v>
                </c:pt>
                <c:pt idx="6">
                  <c:v>11.87448250636002</c:v>
                </c:pt>
                <c:pt idx="7">
                  <c:v>11.40103582914416</c:v>
                </c:pt>
                <c:pt idx="8">
                  <c:v>13.98598499431545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Analysis!$O$46:$O$57</c:f>
              <c:numCache>
                <c:formatCode>0.00</c:formatCode>
                <c:ptCount val="12"/>
                <c:pt idx="0">
                  <c:v>1.0</c:v>
                </c:pt>
                <c:pt idx="1">
                  <c:v>8.643576829435883</c:v>
                </c:pt>
                <c:pt idx="2">
                  <c:v>11.65489150041251</c:v>
                </c:pt>
                <c:pt idx="3">
                  <c:v>79.65549830521979</c:v>
                </c:pt>
                <c:pt idx="4">
                  <c:v>56.96688857339085</c:v>
                </c:pt>
                <c:pt idx="5">
                  <c:v>73.59813233493094</c:v>
                </c:pt>
                <c:pt idx="6">
                  <c:v>11.88427427539565</c:v>
                </c:pt>
                <c:pt idx="7">
                  <c:v>57.02487978680177</c:v>
                </c:pt>
                <c:pt idx="8">
                  <c:v>51.51782867612716</c:v>
                </c:pt>
                <c:pt idx="9">
                  <c:v>0.260001121066726</c:v>
                </c:pt>
                <c:pt idx="10">
                  <c:v>11.00059615799317</c:v>
                </c:pt>
                <c:pt idx="11">
                  <c:v>12.37135739827713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1661384"/>
        <c:axId val="701666584"/>
      </c:scatterChart>
      <c:valAx>
        <c:axId val="701661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1666584"/>
        <c:crosses val="autoZero"/>
        <c:crossBetween val="midCat"/>
      </c:valAx>
      <c:valAx>
        <c:axId val="70166658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701661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(relative to CTPE)'!$C$1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'Analysis (relative to CTPE)'!$G$4:$G$39</c:f>
                <c:numCache>
                  <c:formatCode>General</c:formatCode>
                  <c:ptCount val="36"/>
                  <c:pt idx="0">
                    <c:v>0.0932046420913565</c:v>
                  </c:pt>
                  <c:pt idx="1">
                    <c:v>0.153704997303304</c:v>
                  </c:pt>
                  <c:pt idx="2">
                    <c:v>0.0125099117124171</c:v>
                  </c:pt>
                  <c:pt idx="3">
                    <c:v>0.0968788162367679</c:v>
                  </c:pt>
                  <c:pt idx="4">
                    <c:v>0.0188066707934022</c:v>
                  </c:pt>
                  <c:pt idx="5">
                    <c:v>0.108541758714057</c:v>
                  </c:pt>
                  <c:pt idx="6">
                    <c:v>0.0279477785358551</c:v>
                  </c:pt>
                  <c:pt idx="7">
                    <c:v>0.203758757942865</c:v>
                  </c:pt>
                  <c:pt idx="8">
                    <c:v>0.299536906262512</c:v>
                  </c:pt>
                  <c:pt idx="9">
                    <c:v>0.145734078810213</c:v>
                  </c:pt>
                  <c:pt idx="10">
                    <c:v>0.133196494040937</c:v>
                  </c:pt>
                  <c:pt idx="11">
                    <c:v>0.0334303817752702</c:v>
                  </c:pt>
                  <c:pt idx="12">
                    <c:v>0.0279650188667172</c:v>
                  </c:pt>
                  <c:pt idx="13">
                    <c:v>0.0020075625297757</c:v>
                  </c:pt>
                  <c:pt idx="14">
                    <c:v>1.196567605588744</c:v>
                  </c:pt>
                  <c:pt idx="15">
                    <c:v>0.198807026476257</c:v>
                  </c:pt>
                  <c:pt idx="16">
                    <c:v>0.067185744241249</c:v>
                  </c:pt>
                  <c:pt idx="17">
                    <c:v>0.211356014271306</c:v>
                  </c:pt>
                  <c:pt idx="18">
                    <c:v>0.751862962214737</c:v>
                  </c:pt>
                  <c:pt idx="19">
                    <c:v>0.0967593046833146</c:v>
                  </c:pt>
                  <c:pt idx="20">
                    <c:v>0.0839673846397766</c:v>
                  </c:pt>
                  <c:pt idx="21">
                    <c:v>0.115257479576934</c:v>
                  </c:pt>
                  <c:pt idx="22">
                    <c:v>0.0915784266335107</c:v>
                  </c:pt>
                  <c:pt idx="23">
                    <c:v>0.0548665671889573</c:v>
                  </c:pt>
                  <c:pt idx="24">
                    <c:v>0.00204898097251969</c:v>
                  </c:pt>
                  <c:pt idx="25">
                    <c:v>0.0458266709205046</c:v>
                  </c:pt>
                  <c:pt idx="26">
                    <c:v>0.0619485220730948</c:v>
                  </c:pt>
                  <c:pt idx="27">
                    <c:v>0.229030125199888</c:v>
                  </c:pt>
                  <c:pt idx="28">
                    <c:v>0.0398310939526662</c:v>
                  </c:pt>
                  <c:pt idx="29">
                    <c:v>0.152978230585082</c:v>
                  </c:pt>
                  <c:pt idx="30">
                    <c:v>0.172112546085976</c:v>
                  </c:pt>
                  <c:pt idx="31">
                    <c:v>0.121914071868852</c:v>
                  </c:pt>
                  <c:pt idx="32">
                    <c:v>0.161972110546044</c:v>
                  </c:pt>
                  <c:pt idx="33">
                    <c:v>0.0303375574075363</c:v>
                  </c:pt>
                  <c:pt idx="34">
                    <c:v>0.092051703860091</c:v>
                  </c:pt>
                  <c:pt idx="35">
                    <c:v>0.0793985145450204</c:v>
                  </c:pt>
                </c:numCache>
              </c:numRef>
            </c:plus>
            <c:minus>
              <c:numRef>
                <c:f>'Analysis (relative to CTPE)'!$G$4:$G$39</c:f>
                <c:numCache>
                  <c:formatCode>General</c:formatCode>
                  <c:ptCount val="36"/>
                  <c:pt idx="0">
                    <c:v>0.0932046420913565</c:v>
                  </c:pt>
                  <c:pt idx="1">
                    <c:v>0.153704997303304</c:v>
                  </c:pt>
                  <c:pt idx="2">
                    <c:v>0.0125099117124171</c:v>
                  </c:pt>
                  <c:pt idx="3">
                    <c:v>0.0968788162367679</c:v>
                  </c:pt>
                  <c:pt idx="4">
                    <c:v>0.0188066707934022</c:v>
                  </c:pt>
                  <c:pt idx="5">
                    <c:v>0.108541758714057</c:v>
                  </c:pt>
                  <c:pt idx="6">
                    <c:v>0.0279477785358551</c:v>
                  </c:pt>
                  <c:pt idx="7">
                    <c:v>0.203758757942865</c:v>
                  </c:pt>
                  <c:pt idx="8">
                    <c:v>0.299536906262512</c:v>
                  </c:pt>
                  <c:pt idx="9">
                    <c:v>0.145734078810213</c:v>
                  </c:pt>
                  <c:pt idx="10">
                    <c:v>0.133196494040937</c:v>
                  </c:pt>
                  <c:pt idx="11">
                    <c:v>0.0334303817752702</c:v>
                  </c:pt>
                  <c:pt idx="12">
                    <c:v>0.0279650188667172</c:v>
                  </c:pt>
                  <c:pt idx="13">
                    <c:v>0.0020075625297757</c:v>
                  </c:pt>
                  <c:pt idx="14">
                    <c:v>1.196567605588744</c:v>
                  </c:pt>
                  <c:pt idx="15">
                    <c:v>0.198807026476257</c:v>
                  </c:pt>
                  <c:pt idx="16">
                    <c:v>0.067185744241249</c:v>
                  </c:pt>
                  <c:pt idx="17">
                    <c:v>0.211356014271306</c:v>
                  </c:pt>
                  <c:pt idx="18">
                    <c:v>0.751862962214737</c:v>
                  </c:pt>
                  <c:pt idx="19">
                    <c:v>0.0967593046833146</c:v>
                  </c:pt>
                  <c:pt idx="20">
                    <c:v>0.0839673846397766</c:v>
                  </c:pt>
                  <c:pt idx="21">
                    <c:v>0.115257479576934</c:v>
                  </c:pt>
                  <c:pt idx="22">
                    <c:v>0.0915784266335107</c:v>
                  </c:pt>
                  <c:pt idx="23">
                    <c:v>0.0548665671889573</c:v>
                  </c:pt>
                  <c:pt idx="24">
                    <c:v>0.00204898097251969</c:v>
                  </c:pt>
                  <c:pt idx="25">
                    <c:v>0.0458266709205046</c:v>
                  </c:pt>
                  <c:pt idx="26">
                    <c:v>0.0619485220730948</c:v>
                  </c:pt>
                  <c:pt idx="27">
                    <c:v>0.229030125199888</c:v>
                  </c:pt>
                  <c:pt idx="28">
                    <c:v>0.0398310939526662</c:v>
                  </c:pt>
                  <c:pt idx="29">
                    <c:v>0.152978230585082</c:v>
                  </c:pt>
                  <c:pt idx="30">
                    <c:v>0.172112546085976</c:v>
                  </c:pt>
                  <c:pt idx="31">
                    <c:v>0.121914071868852</c:v>
                  </c:pt>
                  <c:pt idx="32">
                    <c:v>0.161972110546044</c:v>
                  </c:pt>
                  <c:pt idx="33">
                    <c:v>0.0303375574075363</c:v>
                  </c:pt>
                  <c:pt idx="34">
                    <c:v>0.092051703860091</c:v>
                  </c:pt>
                  <c:pt idx="35">
                    <c:v>0.0793985145450204</c:v>
                  </c:pt>
                </c:numCache>
              </c:numRef>
            </c:minus>
          </c:errBars>
          <c:cat>
            <c:strRef>
              <c:f>'Analysis (relative to CTPE)'!$F$4:$F$39</c:f>
              <c:strCache>
                <c:ptCount val="36"/>
                <c:pt idx="0">
                  <c:v>RWPE1 0AZA #1</c:v>
                </c:pt>
                <c:pt idx="1">
                  <c:v>RWPE1 0AZA #2</c:v>
                </c:pt>
                <c:pt idx="2">
                  <c:v>RWPE1 0AZA #3</c:v>
                </c:pt>
                <c:pt idx="3">
                  <c:v>RWPE1 0.5AZA #1</c:v>
                </c:pt>
                <c:pt idx="4">
                  <c:v>RWPE1 0.5AZA #2</c:v>
                </c:pt>
                <c:pt idx="5">
                  <c:v>RWPE1 0.5AZA #3</c:v>
                </c:pt>
                <c:pt idx="6">
                  <c:v>RWPE1 1.0AZA #1</c:v>
                </c:pt>
                <c:pt idx="7">
                  <c:v>RWPE1 1.0AZA #2</c:v>
                </c:pt>
                <c:pt idx="8">
                  <c:v>RWPE1 1.0AZA #3</c:v>
                </c:pt>
                <c:pt idx="9">
                  <c:v>CTPE 0AZA #1</c:v>
                </c:pt>
                <c:pt idx="10">
                  <c:v>CTPE 0AZA #2</c:v>
                </c:pt>
                <c:pt idx="11">
                  <c:v>CTPE 0AZA #3</c:v>
                </c:pt>
                <c:pt idx="12">
                  <c:v>CTPE 0.5AZA #1</c:v>
                </c:pt>
                <c:pt idx="13">
                  <c:v>CTPE 0.5AZA #2</c:v>
                </c:pt>
                <c:pt idx="14">
                  <c:v>CTPE 0.5AZA #3</c:v>
                </c:pt>
                <c:pt idx="15">
                  <c:v>CTPE 1.0AZA #1</c:v>
                </c:pt>
                <c:pt idx="16">
                  <c:v>CTPE 1.0AZA #2</c:v>
                </c:pt>
                <c:pt idx="17">
                  <c:v>CTPE 1.0AZA #3</c:v>
                </c:pt>
                <c:pt idx="18">
                  <c:v>CAsE-PE 0AZA #1</c:v>
                </c:pt>
                <c:pt idx="19">
                  <c:v>CAsE-PE 0AZA #2</c:v>
                </c:pt>
                <c:pt idx="20">
                  <c:v>CAsE-PE 0AZA #3</c:v>
                </c:pt>
                <c:pt idx="21">
                  <c:v>CAsE-PE 0.5AZA #1</c:v>
                </c:pt>
                <c:pt idx="22">
                  <c:v>CAsE-PE 0.5AZA #2</c:v>
                </c:pt>
                <c:pt idx="23">
                  <c:v>CAsE-PE 0.5AZA #3</c:v>
                </c:pt>
                <c:pt idx="24">
                  <c:v>CAsE-PE 1.0AZA #1</c:v>
                </c:pt>
                <c:pt idx="25">
                  <c:v>CAsE-PE 1.0AZA #2</c:v>
                </c:pt>
                <c:pt idx="26">
                  <c:v>CAsE-PE 1.0AZA #3</c:v>
                </c:pt>
                <c:pt idx="27">
                  <c:v>B26 0AZA #1</c:v>
                </c:pt>
                <c:pt idx="28">
                  <c:v>B26 0AZA #2</c:v>
                </c:pt>
                <c:pt idx="29">
                  <c:v>B26 0AZA #3</c:v>
                </c:pt>
                <c:pt idx="30">
                  <c:v>B26 0.5AZA #1</c:v>
                </c:pt>
                <c:pt idx="31">
                  <c:v>B26 0.5AZA #2</c:v>
                </c:pt>
                <c:pt idx="32">
                  <c:v>B26 0.5AZA #3</c:v>
                </c:pt>
                <c:pt idx="33">
                  <c:v>B26 1.0AZA #1</c:v>
                </c:pt>
                <c:pt idx="34">
                  <c:v>B26 1.0AZA #2</c:v>
                </c:pt>
                <c:pt idx="35">
                  <c:v>B26 1.0AZA #3</c:v>
                </c:pt>
              </c:strCache>
            </c:strRef>
          </c:cat>
          <c:val>
            <c:numRef>
              <c:f>'Analysis (relative to CTPE)'!$E$4:$E$39</c:f>
              <c:numCache>
                <c:formatCode>0.00</c:formatCode>
                <c:ptCount val="36"/>
                <c:pt idx="0">
                  <c:v>24.69774208583706</c:v>
                </c:pt>
                <c:pt idx="1">
                  <c:v>23.80636495059717</c:v>
                </c:pt>
                <c:pt idx="2">
                  <c:v>24.20126820056955</c:v>
                </c:pt>
                <c:pt idx="3">
                  <c:v>21.45921361861748</c:v>
                </c:pt>
                <c:pt idx="4">
                  <c:v>21.14537266829853</c:v>
                </c:pt>
                <c:pt idx="5">
                  <c:v>21.31303965797791</c:v>
                </c:pt>
                <c:pt idx="6">
                  <c:v>20.1857120141492</c:v>
                </c:pt>
                <c:pt idx="7">
                  <c:v>20.6637369353488</c:v>
                </c:pt>
                <c:pt idx="8">
                  <c:v>21.4469850374918</c:v>
                </c:pt>
                <c:pt idx="9">
                  <c:v>18.19409281369901</c:v>
                </c:pt>
                <c:pt idx="10">
                  <c:v>17.9777033289937</c:v>
                </c:pt>
                <c:pt idx="11">
                  <c:v>17.8188859410216</c:v>
                </c:pt>
                <c:pt idx="12">
                  <c:v>18.35607559616135</c:v>
                </c:pt>
                <c:pt idx="13">
                  <c:v>18.04733045413386</c:v>
                </c:pt>
                <c:pt idx="14">
                  <c:v>18.78355279790618</c:v>
                </c:pt>
                <c:pt idx="15">
                  <c:v>18.59621778281883</c:v>
                </c:pt>
                <c:pt idx="16">
                  <c:v>18.01416298765211</c:v>
                </c:pt>
                <c:pt idx="17">
                  <c:v>17.9471109798865</c:v>
                </c:pt>
                <c:pt idx="18">
                  <c:v>20.60457702654393</c:v>
                </c:pt>
                <c:pt idx="19">
                  <c:v>21.10494795006363</c:v>
                </c:pt>
                <c:pt idx="20">
                  <c:v>20.89827830735778</c:v>
                </c:pt>
                <c:pt idx="21">
                  <c:v>18.79829024183584</c:v>
                </c:pt>
                <c:pt idx="22">
                  <c:v>19.24235505463213</c:v>
                </c:pt>
                <c:pt idx="23">
                  <c:v>18.3818867654074</c:v>
                </c:pt>
                <c:pt idx="24">
                  <c:v>18.78414318721638</c:v>
                </c:pt>
                <c:pt idx="25">
                  <c:v>18.74891276258417</c:v>
                </c:pt>
                <c:pt idx="26">
                  <c:v>19.12743211429614</c:v>
                </c:pt>
                <c:pt idx="27">
                  <c:v>25.96069290185452</c:v>
                </c:pt>
                <c:pt idx="28">
                  <c:v>27.20858287976979</c:v>
                </c:pt>
                <c:pt idx="29">
                  <c:v>26.15539104148164</c:v>
                </c:pt>
                <c:pt idx="30">
                  <c:v>20.45346345383939</c:v>
                </c:pt>
                <c:pt idx="31">
                  <c:v>20.78807143141345</c:v>
                </c:pt>
                <c:pt idx="32">
                  <c:v>20.79433400802708</c:v>
                </c:pt>
                <c:pt idx="33">
                  <c:v>19.7374774197516</c:v>
                </c:pt>
                <c:pt idx="34">
                  <c:v>20.68272738665709</c:v>
                </c:pt>
                <c:pt idx="35">
                  <c:v>20.87299789023642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352968"/>
        <c:axId val="663355880"/>
      </c:barChart>
      <c:catAx>
        <c:axId val="663352968"/>
        <c:scaling>
          <c:orientation val="minMax"/>
        </c:scaling>
        <c:delete val="0"/>
        <c:axPos val="b"/>
        <c:majorTickMark val="out"/>
        <c:minorTickMark val="none"/>
        <c:tickLblPos val="nextTo"/>
        <c:crossAx val="663355880"/>
        <c:crosses val="autoZero"/>
        <c:auto val="1"/>
        <c:lblAlgn val="ctr"/>
        <c:lblOffset val="100"/>
        <c:noMultiLvlLbl val="0"/>
      </c:catAx>
      <c:valAx>
        <c:axId val="663355880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663352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'Analysis (relative to CTPE)'!$B$4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'Analysis (relative to CTPE)'!$A$4:$A$12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'Analysis (relative to CTPE)'!$E$4:$E$12</c:f>
              <c:numCache>
                <c:formatCode>0.00</c:formatCode>
                <c:ptCount val="9"/>
                <c:pt idx="0">
                  <c:v>24.69774208583706</c:v>
                </c:pt>
                <c:pt idx="1">
                  <c:v>23.80636495059717</c:v>
                </c:pt>
                <c:pt idx="2">
                  <c:v>24.20126820056955</c:v>
                </c:pt>
                <c:pt idx="3">
                  <c:v>21.45921361861748</c:v>
                </c:pt>
                <c:pt idx="4">
                  <c:v>21.14537266829853</c:v>
                </c:pt>
                <c:pt idx="5">
                  <c:v>21.31303965797791</c:v>
                </c:pt>
                <c:pt idx="6">
                  <c:v>20.1857120141492</c:v>
                </c:pt>
                <c:pt idx="7">
                  <c:v>20.6637369353488</c:v>
                </c:pt>
                <c:pt idx="8">
                  <c:v>21.4469850374918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(relative to CTPE)'!$B$13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'Analysis (relative to CTPE)'!$A$13:$A$21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'Analysis (relative to CTPE)'!$E$13:$E$21</c:f>
              <c:numCache>
                <c:formatCode>0.00</c:formatCode>
                <c:ptCount val="9"/>
                <c:pt idx="0">
                  <c:v>18.19409281369901</c:v>
                </c:pt>
                <c:pt idx="1">
                  <c:v>17.9777033289937</c:v>
                </c:pt>
                <c:pt idx="2">
                  <c:v>17.8188859410216</c:v>
                </c:pt>
                <c:pt idx="3">
                  <c:v>18.35607559616135</c:v>
                </c:pt>
                <c:pt idx="4">
                  <c:v>18.04733045413386</c:v>
                </c:pt>
                <c:pt idx="5">
                  <c:v>18.78355279790618</c:v>
                </c:pt>
                <c:pt idx="6">
                  <c:v>18.59621778281883</c:v>
                </c:pt>
                <c:pt idx="7">
                  <c:v>18.01416298765211</c:v>
                </c:pt>
                <c:pt idx="8">
                  <c:v>17.9471109798865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(relative to CTPE)'!$B$22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'Analysis (relative to CTPE)'!$A$22:$A$30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'Analysis (relative to CTPE)'!$E$22:$E$30</c:f>
              <c:numCache>
                <c:formatCode>0.00</c:formatCode>
                <c:ptCount val="9"/>
                <c:pt idx="0">
                  <c:v>20.60457702654393</c:v>
                </c:pt>
                <c:pt idx="1">
                  <c:v>21.10494795006363</c:v>
                </c:pt>
                <c:pt idx="2">
                  <c:v>20.89827830735778</c:v>
                </c:pt>
                <c:pt idx="3">
                  <c:v>18.79829024183584</c:v>
                </c:pt>
                <c:pt idx="4">
                  <c:v>19.24235505463213</c:v>
                </c:pt>
                <c:pt idx="5">
                  <c:v>18.3818867654074</c:v>
                </c:pt>
                <c:pt idx="6">
                  <c:v>18.78414318721638</c:v>
                </c:pt>
                <c:pt idx="7">
                  <c:v>18.74891276258417</c:v>
                </c:pt>
                <c:pt idx="8">
                  <c:v>19.12743211429614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(relative to CTPE)'!$B$31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'Analysis (relative to CTPE)'!$A$31:$A$39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'Analysis (relative to CTPE)'!$E$31:$E$39</c:f>
              <c:numCache>
                <c:formatCode>0.00</c:formatCode>
                <c:ptCount val="9"/>
                <c:pt idx="0">
                  <c:v>25.96069290185452</c:v>
                </c:pt>
                <c:pt idx="1">
                  <c:v>27.20858287976979</c:v>
                </c:pt>
                <c:pt idx="2">
                  <c:v>26.15539104148164</c:v>
                </c:pt>
                <c:pt idx="3">
                  <c:v>20.45346345383939</c:v>
                </c:pt>
                <c:pt idx="4">
                  <c:v>20.78807143141345</c:v>
                </c:pt>
                <c:pt idx="5">
                  <c:v>20.79433400802708</c:v>
                </c:pt>
                <c:pt idx="6">
                  <c:v>19.7374774197516</c:v>
                </c:pt>
                <c:pt idx="7">
                  <c:v>20.68272738665709</c:v>
                </c:pt>
                <c:pt idx="8">
                  <c:v>20.87299789023642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(relative to CTPE)'!$A$44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(relative to CTPE)'!$A$46:$A$57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'Analysis (relative to CTPE)'!$E$46:$E$57</c:f>
              <c:numCache>
                <c:formatCode>0.00</c:formatCode>
                <c:ptCount val="12"/>
                <c:pt idx="0">
                  <c:v>24.23512507900126</c:v>
                </c:pt>
                <c:pt idx="1">
                  <c:v>21.30587531496464</c:v>
                </c:pt>
                <c:pt idx="2">
                  <c:v>20.76547799566326</c:v>
                </c:pt>
                <c:pt idx="3">
                  <c:v>17.99689402790477</c:v>
                </c:pt>
                <c:pt idx="4">
                  <c:v>18.39565294940046</c:v>
                </c:pt>
                <c:pt idx="5">
                  <c:v>18.18583058345248</c:v>
                </c:pt>
                <c:pt idx="6">
                  <c:v>20.86926776132178</c:v>
                </c:pt>
                <c:pt idx="7">
                  <c:v>18.80751068729178</c:v>
                </c:pt>
                <c:pt idx="8">
                  <c:v>18.8868293546989</c:v>
                </c:pt>
                <c:pt idx="9">
                  <c:v>26.44155560770198</c:v>
                </c:pt>
                <c:pt idx="10">
                  <c:v>20.67862296442664</c:v>
                </c:pt>
                <c:pt idx="11">
                  <c:v>20.43106756554837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205576"/>
        <c:axId val="662812824"/>
      </c:scatterChart>
      <c:valAx>
        <c:axId val="664205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2812824"/>
        <c:crosses val="autoZero"/>
        <c:crossBetween val="midCat"/>
      </c:valAx>
      <c:valAx>
        <c:axId val="66281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664205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'Analysis (relative to CTPE)'!$B$4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'Analysis (relative to CTPE)'!$A$4:$A$12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'Analysis (relative to CTPE)'!$J$4:$J$12</c:f>
              <c:numCache>
                <c:formatCode>0.00</c:formatCode>
                <c:ptCount val="9"/>
                <c:pt idx="0">
                  <c:v>0.00961266346612446</c:v>
                </c:pt>
                <c:pt idx="1">
                  <c:v>0.017830970985795</c:v>
                </c:pt>
                <c:pt idx="2">
                  <c:v>0.0135611734185638</c:v>
                </c:pt>
                <c:pt idx="3">
                  <c:v>0.090727292049377</c:v>
                </c:pt>
                <c:pt idx="4">
                  <c:v>0.112775169506087</c:v>
                </c:pt>
                <c:pt idx="5">
                  <c:v>0.100401614235455</c:v>
                </c:pt>
                <c:pt idx="6">
                  <c:v>0.219331056753037</c:v>
                </c:pt>
                <c:pt idx="7">
                  <c:v>0.157470893291846</c:v>
                </c:pt>
                <c:pt idx="8">
                  <c:v>0.0914995837427598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(relative to CTPE)'!$B$13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'Analysis (relative to CTPE)'!$A$13:$A$21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'Analysis (relative to CTPE)'!$J$13:$J$21</c:f>
              <c:numCache>
                <c:formatCode>0.00</c:formatCode>
                <c:ptCount val="9"/>
                <c:pt idx="0">
                  <c:v>0.872242513102284</c:v>
                </c:pt>
                <c:pt idx="1">
                  <c:v>1.013390843752975</c:v>
                </c:pt>
                <c:pt idx="2">
                  <c:v>1.131320804334069</c:v>
                </c:pt>
                <c:pt idx="3">
                  <c:v>0.779606720182979</c:v>
                </c:pt>
                <c:pt idx="4">
                  <c:v>0.965644170026734</c:v>
                </c:pt>
                <c:pt idx="5">
                  <c:v>0.579685068365048</c:v>
                </c:pt>
                <c:pt idx="6">
                  <c:v>0.660063279213588</c:v>
                </c:pt>
                <c:pt idx="7">
                  <c:v>0.988101423874024</c:v>
                </c:pt>
                <c:pt idx="8">
                  <c:v>1.03510925276504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(relative to CTPE)'!$B$22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'Analysis (relative to CTPE)'!$A$22:$A$30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'Analysis (relative to CTPE)'!$J$22:$J$30</c:f>
              <c:numCache>
                <c:formatCode>0.00</c:formatCode>
                <c:ptCount val="9"/>
                <c:pt idx="0">
                  <c:v>0.164062452076589</c:v>
                </c:pt>
                <c:pt idx="1">
                  <c:v>0.115979849615924</c:v>
                </c:pt>
                <c:pt idx="2">
                  <c:v>0.133843197379395</c:v>
                </c:pt>
                <c:pt idx="3">
                  <c:v>0.573793601727943</c:v>
                </c:pt>
                <c:pt idx="4">
                  <c:v>0.421773094980218</c:v>
                </c:pt>
                <c:pt idx="5">
                  <c:v>0.765782853472733</c:v>
                </c:pt>
                <c:pt idx="6">
                  <c:v>0.579447894298002</c:v>
                </c:pt>
                <c:pt idx="7">
                  <c:v>0.593772122327053</c:v>
                </c:pt>
                <c:pt idx="8">
                  <c:v>0.456745339632795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(relative to CTPE)'!$B$31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'Analysis (relative to CTPE)'!$A$31:$A$39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'Analysis (relative to CTPE)'!$J$31:$J$39</c:f>
              <c:numCache>
                <c:formatCode>0.00</c:formatCode>
                <c:ptCount val="9"/>
                <c:pt idx="0">
                  <c:v>0.00400550851684109</c:v>
                </c:pt>
                <c:pt idx="1">
                  <c:v>0.00168657378193597</c:v>
                </c:pt>
                <c:pt idx="2">
                  <c:v>0.00349983588156526</c:v>
                </c:pt>
                <c:pt idx="3">
                  <c:v>0.182179252740915</c:v>
                </c:pt>
                <c:pt idx="4">
                  <c:v>0.144468072458893</c:v>
                </c:pt>
                <c:pt idx="5">
                  <c:v>0.143842311995059</c:v>
                </c:pt>
                <c:pt idx="6">
                  <c:v>0.299248642591899</c:v>
                </c:pt>
                <c:pt idx="7">
                  <c:v>0.155411658696921</c:v>
                </c:pt>
                <c:pt idx="8">
                  <c:v>0.136209207716426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(relative to CTPE)'!$A$44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(relative to CTPE)'!$A$46:$A$57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'Analysis (relative to CTPE)'!$J$46:$J$57</c:f>
              <c:numCache>
                <c:formatCode>0.00</c:formatCode>
                <c:ptCount val="12"/>
                <c:pt idx="0">
                  <c:v>0.0132466277980568</c:v>
                </c:pt>
                <c:pt idx="1">
                  <c:v>0.100901443079234</c:v>
                </c:pt>
                <c:pt idx="2">
                  <c:v>0.146748334232398</c:v>
                </c:pt>
                <c:pt idx="3">
                  <c:v>1.000000000000001</c:v>
                </c:pt>
                <c:pt idx="4">
                  <c:v>0.758510511392902</c:v>
                </c:pt>
                <c:pt idx="5">
                  <c:v>0.877252126225167</c:v>
                </c:pt>
                <c:pt idx="6">
                  <c:v>0.136561836152153</c:v>
                </c:pt>
                <c:pt idx="7">
                  <c:v>0.570138108453998</c:v>
                </c:pt>
                <c:pt idx="8">
                  <c:v>0.539638308643254</c:v>
                </c:pt>
                <c:pt idx="9">
                  <c:v>0.00287014317177395</c:v>
                </c:pt>
                <c:pt idx="10">
                  <c:v>0.155854429536989</c:v>
                </c:pt>
                <c:pt idx="11">
                  <c:v>0.185029404255654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040920"/>
        <c:axId val="660459752"/>
      </c:scatterChart>
      <c:valAx>
        <c:axId val="257040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0459752"/>
        <c:crosses val="autoZero"/>
        <c:crossBetween val="midCat"/>
      </c:valAx>
      <c:valAx>
        <c:axId val="66045975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CTPE 0AZA)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257040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S10P - HKG Corrected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'Analysis (relative to CTPE)'!$B$4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'Analysis (relative to CTPE)'!$A$4:$A$12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'Analysis (relative to CTPE)'!$N$4:$N$12</c:f>
              <c:numCache>
                <c:formatCode>0.00</c:formatCode>
                <c:ptCount val="9"/>
                <c:pt idx="0">
                  <c:v>4.891651952215291</c:v>
                </c:pt>
                <c:pt idx="1">
                  <c:v>4.434563291917932</c:v>
                </c:pt>
                <c:pt idx="2">
                  <c:v>4.716768266321764</c:v>
                </c:pt>
                <c:pt idx="3">
                  <c:v>1.851654398567994</c:v>
                </c:pt>
                <c:pt idx="4">
                  <c:v>1.353123630692899</c:v>
                </c:pt>
                <c:pt idx="5">
                  <c:v>1.503320152970151</c:v>
                </c:pt>
                <c:pt idx="6">
                  <c:v>0.931548972474815</c:v>
                </c:pt>
                <c:pt idx="7">
                  <c:v>1.176897709181539</c:v>
                </c:pt>
                <c:pt idx="8">
                  <c:v>1.30594582225369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(relative to CTPE)'!$B$13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'Analysis (relative to CTPE)'!$A$13:$A$21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'Analysis (relative to CTPE)'!$N$13:$N$21</c:f>
              <c:numCache>
                <c:formatCode>0.00</c:formatCode>
                <c:ptCount val="9"/>
                <c:pt idx="0">
                  <c:v>-1.652983859753569</c:v>
                </c:pt>
                <c:pt idx="1">
                  <c:v>-1.691668410265755</c:v>
                </c:pt>
                <c:pt idx="2">
                  <c:v>-1.559470350414944</c:v>
                </c:pt>
                <c:pt idx="3">
                  <c:v>-1.469651098530285</c:v>
                </c:pt>
                <c:pt idx="4">
                  <c:v>-1.706993395909205</c:v>
                </c:pt>
                <c:pt idx="5">
                  <c:v>-0.276527112804949</c:v>
                </c:pt>
                <c:pt idx="6">
                  <c:v>-1.325384994937092</c:v>
                </c:pt>
                <c:pt idx="7">
                  <c:v>-1.709920828539495</c:v>
                </c:pt>
                <c:pt idx="8">
                  <c:v>-1.526502419197442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(relative to CTPE)'!$B$22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'Analysis (relative to CTPE)'!$A$22:$A$30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'Analysis (relative to CTPE)'!$N$22:$N$30</c:f>
              <c:numCache>
                <c:formatCode>0.00</c:formatCode>
                <c:ptCount val="9"/>
                <c:pt idx="0">
                  <c:v>0.823518123774029</c:v>
                </c:pt>
                <c:pt idx="1">
                  <c:v>1.316230043255</c:v>
                </c:pt>
                <c:pt idx="2">
                  <c:v>1.19028963952151</c:v>
                </c:pt>
                <c:pt idx="3">
                  <c:v>-1.023645426318303</c:v>
                </c:pt>
                <c:pt idx="4">
                  <c:v>-1.197618596029706</c:v>
                </c:pt>
                <c:pt idx="5">
                  <c:v>-1.236311252516867</c:v>
                </c:pt>
                <c:pt idx="6">
                  <c:v>-1.11747741795044</c:v>
                </c:pt>
                <c:pt idx="7">
                  <c:v>-0.840490845535882</c:v>
                </c:pt>
                <c:pt idx="8">
                  <c:v>-1.060047878955118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(relative to CTPE)'!$B$31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'Analysis (relative to CTPE)'!$A$31:$A$39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'Analysis (relative to CTPE)'!$N$31:$N$39</c:f>
              <c:numCache>
                <c:formatCode>0.00</c:formatCode>
                <c:ptCount val="9"/>
                <c:pt idx="0">
                  <c:v>6.507387566752026</c:v>
                </c:pt>
                <c:pt idx="1">
                  <c:v>6.881793228348215</c:v>
                </c:pt>
                <c:pt idx="2">
                  <c:v>6.484033468479644</c:v>
                </c:pt>
                <c:pt idx="3">
                  <c:v>1.081555613344403</c:v>
                </c:pt>
                <c:pt idx="4">
                  <c:v>1.310862383701743</c:v>
                </c:pt>
                <c:pt idx="5">
                  <c:v>1.272036098167458</c:v>
                </c:pt>
                <c:pt idx="6">
                  <c:v>1.111201766882559</c:v>
                </c:pt>
                <c:pt idx="7">
                  <c:v>1.169901503709195</c:v>
                </c:pt>
                <c:pt idx="8">
                  <c:v>0.875084546176247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(relative to CTPE)'!$A$44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(relative to CTPE)'!$A$46:$A$57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'Analysis (relative to CTPE)'!$N$46:$N$57</c:f>
              <c:numCache>
                <c:formatCode>0.00</c:formatCode>
                <c:ptCount val="12"/>
                <c:pt idx="0">
                  <c:v>4.680994503484996</c:v>
                </c:pt>
                <c:pt idx="1">
                  <c:v>1.569366060743681</c:v>
                </c:pt>
                <c:pt idx="2">
                  <c:v>1.138130834636681</c:v>
                </c:pt>
                <c:pt idx="3">
                  <c:v>-1.634707540144756</c:v>
                </c:pt>
                <c:pt idx="4">
                  <c:v>-1.151057202414813</c:v>
                </c:pt>
                <c:pt idx="5">
                  <c:v>-1.52060274755801</c:v>
                </c:pt>
                <c:pt idx="6">
                  <c:v>1.110012602183513</c:v>
                </c:pt>
                <c:pt idx="7">
                  <c:v>-1.152525091621625</c:v>
                </c:pt>
                <c:pt idx="8">
                  <c:v>-1.006005380813813</c:v>
                </c:pt>
                <c:pt idx="9">
                  <c:v>6.624404754526629</c:v>
                </c:pt>
                <c:pt idx="10">
                  <c:v>1.221484698404534</c:v>
                </c:pt>
                <c:pt idx="11">
                  <c:v>1.052062605589333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134232"/>
        <c:axId val="660350520"/>
      </c:scatterChart>
      <c:valAx>
        <c:axId val="257134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0350520"/>
        <c:crosses val="autoZero"/>
        <c:crossBetween val="midCat"/>
      </c:valAx>
      <c:valAx>
        <c:axId val="66035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257134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S100P - HKG Corrected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'Analysis (relative to CTPE)'!$B$4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'Analysis (relative to CTPE)'!$A$4:$A$12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'Analysis (relative to CTPE)'!$O$4:$O$12</c:f>
              <c:numCache>
                <c:formatCode>0.00</c:formatCode>
                <c:ptCount val="9"/>
                <c:pt idx="0">
                  <c:v>0.010848508417906</c:v>
                </c:pt>
                <c:pt idx="1">
                  <c:v>0.0148924937922483</c:v>
                </c:pt>
                <c:pt idx="2">
                  <c:v>0.0122465924547404</c:v>
                </c:pt>
                <c:pt idx="3">
                  <c:v>0.0892278607221028</c:v>
                </c:pt>
                <c:pt idx="4">
                  <c:v>0.126058807836291</c:v>
                </c:pt>
                <c:pt idx="5">
                  <c:v>0.113595084031548</c:v>
                </c:pt>
                <c:pt idx="6">
                  <c:v>0.168841737668347</c:v>
                </c:pt>
                <c:pt idx="7">
                  <c:v>0.142436890448309</c:v>
                </c:pt>
                <c:pt idx="8">
                  <c:v>0.130249219960882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(relative to CTPE)'!$B$13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'Analysis (relative to CTPE)'!$A$13:$A$21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'Analysis (relative to CTPE)'!$O$13:$O$21</c:f>
              <c:numCache>
                <c:formatCode>0.00</c:formatCode>
                <c:ptCount val="9"/>
                <c:pt idx="0">
                  <c:v>1.012748760705873</c:v>
                </c:pt>
                <c:pt idx="1">
                  <c:v>1.040272051084652</c:v>
                </c:pt>
                <c:pt idx="2">
                  <c:v>0.949186054917402</c:v>
                </c:pt>
                <c:pt idx="3">
                  <c:v>0.89189362576657</c:v>
                </c:pt>
                <c:pt idx="4">
                  <c:v>1.051381209246711</c:v>
                </c:pt>
                <c:pt idx="5">
                  <c:v>0.390073953333675</c:v>
                </c:pt>
                <c:pt idx="6">
                  <c:v>0.807020627682248</c:v>
                </c:pt>
                <c:pt idx="7">
                  <c:v>1.053516776625248</c:v>
                </c:pt>
                <c:pt idx="8">
                  <c:v>0.927741561720398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(relative to CTPE)'!$B$22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'Analysis (relative to CTPE)'!$A$22:$A$30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'Analysis (relative to CTPE)'!$O$22:$O$30</c:f>
              <c:numCache>
                <c:formatCode>0.00</c:formatCode>
                <c:ptCount val="9"/>
                <c:pt idx="0">
                  <c:v>0.181970227923314</c:v>
                </c:pt>
                <c:pt idx="1">
                  <c:v>0.12932404263005</c:v>
                </c:pt>
                <c:pt idx="2">
                  <c:v>0.1411208264785</c:v>
                </c:pt>
                <c:pt idx="3">
                  <c:v>0.654714522840399</c:v>
                </c:pt>
                <c:pt idx="4">
                  <c:v>0.73862349324275</c:v>
                </c:pt>
                <c:pt idx="5">
                  <c:v>0.758701193529577</c:v>
                </c:pt>
                <c:pt idx="6">
                  <c:v>0.698712026494067</c:v>
                </c:pt>
                <c:pt idx="7">
                  <c:v>0.576656181541453</c:v>
                </c:pt>
                <c:pt idx="8">
                  <c:v>0.671444629777684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(relative to CTPE)'!$B$31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'Analysis (relative to CTPE)'!$A$31:$A$39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'Analysis (relative to CTPE)'!$O$31:$O$39</c:f>
              <c:numCache>
                <c:formatCode>0.00</c:formatCode>
                <c:ptCount val="9"/>
                <c:pt idx="0">
                  <c:v>0.00353985233070574</c:v>
                </c:pt>
                <c:pt idx="1">
                  <c:v>0.00273072402065041</c:v>
                </c:pt>
                <c:pt idx="2">
                  <c:v>0.00359762116360393</c:v>
                </c:pt>
                <c:pt idx="3">
                  <c:v>0.152167993735505</c:v>
                </c:pt>
                <c:pt idx="4">
                  <c:v>0.129806099037166</c:v>
                </c:pt>
                <c:pt idx="5">
                  <c:v>0.133346915763175</c:v>
                </c:pt>
                <c:pt idx="6">
                  <c:v>0.149072980007733</c:v>
                </c:pt>
                <c:pt idx="7">
                  <c:v>0.143129301450833</c:v>
                </c:pt>
                <c:pt idx="8">
                  <c:v>0.175580911448506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(relative to CTPE)'!$A$44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(relative to CTPE)'!$A$46:$A$57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'Analysis (relative to CTPE)'!$O$46:$O$57</c:f>
              <c:numCache>
                <c:formatCode>0.00</c:formatCode>
                <c:ptCount val="12"/>
                <c:pt idx="0">
                  <c:v>0.0125540611919626</c:v>
                </c:pt>
                <c:pt idx="1">
                  <c:v>0.108511992434168</c:v>
                </c:pt>
                <c:pt idx="2">
                  <c:v>0.146316221081863</c:v>
                </c:pt>
                <c:pt idx="3">
                  <c:v>1.0</c:v>
                </c:pt>
                <c:pt idx="4">
                  <c:v>0.715165805066062</c:v>
                </c:pt>
                <c:pt idx="5">
                  <c:v>0.923955456946882</c:v>
                </c:pt>
                <c:pt idx="6">
                  <c:v>0.149195906475383</c:v>
                </c:pt>
                <c:pt idx="7">
                  <c:v>0.715893830307819</c:v>
                </c:pt>
                <c:pt idx="8">
                  <c:v>0.646757973677144</c:v>
                </c:pt>
                <c:pt idx="9">
                  <c:v>0.00326406998385055</c:v>
                </c:pt>
                <c:pt idx="10">
                  <c:v>0.138102157315515</c:v>
                </c:pt>
                <c:pt idx="11">
                  <c:v>0.15531077780561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618568"/>
        <c:axId val="659623928"/>
      </c:scatterChart>
      <c:valAx>
        <c:axId val="659618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9623928"/>
        <c:crosses val="autoZero"/>
        <c:crossBetween val="midCat"/>
      </c:valAx>
      <c:valAx>
        <c:axId val="65962392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CTPE 0AZA)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659618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14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28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4"/>
            <c:marker>
              <c:spPr>
                <a:solidFill>
                  <a:srgbClr val="FF0000"/>
                </a:solidFill>
              </c:spPr>
            </c:marker>
            <c:bubble3D val="0"/>
          </c:dPt>
          <c:trendline>
            <c:trendlineType val="linear"/>
            <c:dispRSqr val="1"/>
            <c:dispEq val="1"/>
            <c:trendlineLbl>
              <c:layout>
                <c:manualLayout>
                  <c:x val="-0.273321741032371"/>
                  <c:y val="-0.0208293234179061"/>
                </c:manualLayout>
              </c:layout>
              <c:numFmt formatCode="General" sourceLinked="0"/>
            </c:trendlineLbl>
          </c:trendline>
          <c:xVal>
            <c:numRef>
              <c:f>'HKG Data'!$E$2:$E$37</c:f>
              <c:numCache>
                <c:formatCode>0.00</c:formatCode>
                <c:ptCount val="36"/>
                <c:pt idx="0">
                  <c:v>19.85014670611115</c:v>
                </c:pt>
                <c:pt idx="1">
                  <c:v>19.33219144088921</c:v>
                </c:pt>
                <c:pt idx="2">
                  <c:v>19.51780627551397</c:v>
                </c:pt>
                <c:pt idx="3">
                  <c:v>19.54065365206502</c:v>
                </c:pt>
                <c:pt idx="4">
                  <c:v>19.76386717219855</c:v>
                </c:pt>
                <c:pt idx="5">
                  <c:v>19.84627812292891</c:v>
                </c:pt>
                <c:pt idx="6">
                  <c:v>19.11059612611174</c:v>
                </c:pt>
                <c:pt idx="7">
                  <c:v>19.41727735605523</c:v>
                </c:pt>
                <c:pt idx="8">
                  <c:v>20.19330289361746</c:v>
                </c:pt>
                <c:pt idx="9">
                  <c:v>19.84601282159774</c:v>
                </c:pt>
                <c:pt idx="10">
                  <c:v>19.66199213610349</c:v>
                </c:pt>
                <c:pt idx="11">
                  <c:v>19.30703169677879</c:v>
                </c:pt>
                <c:pt idx="12">
                  <c:v>19.90811162798625</c:v>
                </c:pt>
                <c:pt idx="13">
                  <c:v>19.80553954168775</c:v>
                </c:pt>
                <c:pt idx="14">
                  <c:v>18.96653981172054</c:v>
                </c:pt>
                <c:pt idx="15">
                  <c:v>20.02611695887578</c:v>
                </c:pt>
                <c:pt idx="16">
                  <c:v>19.65502287631561</c:v>
                </c:pt>
                <c:pt idx="17">
                  <c:v>19.32772068982235</c:v>
                </c:pt>
                <c:pt idx="18">
                  <c:v>19.90299165207776</c:v>
                </c:pt>
                <c:pt idx="19">
                  <c:v>19.93147610953116</c:v>
                </c:pt>
                <c:pt idx="20">
                  <c:v>19.64120271831796</c:v>
                </c:pt>
                <c:pt idx="21">
                  <c:v>19.82019291533774</c:v>
                </c:pt>
                <c:pt idx="22">
                  <c:v>20.4939539450445</c:v>
                </c:pt>
                <c:pt idx="23">
                  <c:v>19.46916397582473</c:v>
                </c:pt>
                <c:pt idx="24">
                  <c:v>19.90316453559818</c:v>
                </c:pt>
                <c:pt idx="25">
                  <c:v>19.46622719994025</c:v>
                </c:pt>
                <c:pt idx="26">
                  <c:v>20.24347037228246</c:v>
                </c:pt>
                <c:pt idx="27">
                  <c:v>19.35056027748191</c:v>
                </c:pt>
                <c:pt idx="28">
                  <c:v>20.05613838802582</c:v>
                </c:pt>
                <c:pt idx="29">
                  <c:v>19.67506271840064</c:v>
                </c:pt>
                <c:pt idx="30">
                  <c:v>19.23984428746081</c:v>
                </c:pt>
                <c:pt idx="31">
                  <c:v>19.56502570174627</c:v>
                </c:pt>
                <c:pt idx="32">
                  <c:v>19.49280218868561</c:v>
                </c:pt>
                <c:pt idx="33">
                  <c:v>18.48027125637044</c:v>
                </c:pt>
                <c:pt idx="34">
                  <c:v>19.38079623901459</c:v>
                </c:pt>
                <c:pt idx="35">
                  <c:v>20.01767629485368</c:v>
                </c:pt>
              </c:numCache>
            </c:numRef>
          </c:xVal>
          <c:yVal>
            <c:numRef>
              <c:f>'HKG Data'!$F$2:$F$37</c:f>
              <c:numCache>
                <c:formatCode>0.00</c:formatCode>
                <c:ptCount val="36"/>
                <c:pt idx="0">
                  <c:v>19.76203356113238</c:v>
                </c:pt>
                <c:pt idx="1">
                  <c:v>19.41141187646926</c:v>
                </c:pt>
                <c:pt idx="2">
                  <c:v>19.4511935929816</c:v>
                </c:pt>
                <c:pt idx="3">
                  <c:v>19.67446478803395</c:v>
                </c:pt>
                <c:pt idx="4">
                  <c:v>19.82063090301271</c:v>
                </c:pt>
                <c:pt idx="5">
                  <c:v>19.7731608870866</c:v>
                </c:pt>
                <c:pt idx="6">
                  <c:v>19.39772995723702</c:v>
                </c:pt>
                <c:pt idx="7">
                  <c:v>19.55640109627929</c:v>
                </c:pt>
                <c:pt idx="8">
                  <c:v>20.08877553685877</c:v>
                </c:pt>
                <c:pt idx="9">
                  <c:v>19.84814052530741</c:v>
                </c:pt>
                <c:pt idx="10">
                  <c:v>19.67675134241541</c:v>
                </c:pt>
                <c:pt idx="11">
                  <c:v>19.44968088609429</c:v>
                </c:pt>
                <c:pt idx="12">
                  <c:v>19.74334176139702</c:v>
                </c:pt>
                <c:pt idx="13">
                  <c:v>19.70310815839838</c:v>
                </c:pt>
                <c:pt idx="14">
                  <c:v>19.1536200097017</c:v>
                </c:pt>
                <c:pt idx="15">
                  <c:v>19.81708859663607</c:v>
                </c:pt>
                <c:pt idx="16">
                  <c:v>19.79314475606759</c:v>
                </c:pt>
                <c:pt idx="17">
                  <c:v>19.61950610834553</c:v>
                </c:pt>
                <c:pt idx="18">
                  <c:v>19.65912615346203</c:v>
                </c:pt>
                <c:pt idx="19">
                  <c:v>19.6459597040861</c:v>
                </c:pt>
                <c:pt idx="20">
                  <c:v>19.7747746173546</c:v>
                </c:pt>
                <c:pt idx="21">
                  <c:v>19.82367842097054</c:v>
                </c:pt>
                <c:pt idx="22">
                  <c:v>20.38599335627917</c:v>
                </c:pt>
                <c:pt idx="23">
                  <c:v>19.76723206002379</c:v>
                </c:pt>
                <c:pt idx="24">
                  <c:v>19.90007667473546</c:v>
                </c:pt>
                <c:pt idx="25">
                  <c:v>19.71258001629985</c:v>
                </c:pt>
                <c:pt idx="26">
                  <c:v>20.13148961422006</c:v>
                </c:pt>
                <c:pt idx="27">
                  <c:v>19.55605039272307</c:v>
                </c:pt>
                <c:pt idx="28">
                  <c:v>20.59744091481732</c:v>
                </c:pt>
                <c:pt idx="29">
                  <c:v>19.66765242760334</c:v>
                </c:pt>
                <c:pt idx="30">
                  <c:v>19.50397139352916</c:v>
                </c:pt>
                <c:pt idx="31">
                  <c:v>19.38939239367715</c:v>
                </c:pt>
                <c:pt idx="32">
                  <c:v>19.55179363103363</c:v>
                </c:pt>
                <c:pt idx="33">
                  <c:v>18.77228004936765</c:v>
                </c:pt>
                <c:pt idx="34">
                  <c:v>19.64485552688121</c:v>
                </c:pt>
                <c:pt idx="35">
                  <c:v>19.97815039326666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940104"/>
        <c:axId val="236943240"/>
      </c:scatterChart>
      <c:valAx>
        <c:axId val="2369401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36943240"/>
        <c:crosses val="autoZero"/>
        <c:crossBetween val="midCat"/>
      </c:valAx>
      <c:valAx>
        <c:axId val="2369432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369401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'1'!$B$4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FF6FCF"/>
                  </a:solidFill>
                </a:ln>
              </c:spPr>
            </c:marker>
            <c:bubble3D val="0"/>
          </c:dPt>
          <c:xVal>
            <c:numRef>
              <c:f>'1'!$A$2:$A$10</c:f>
              <c:numCache>
                <c:formatCode>General</c:formatCode>
                <c:ptCount val="9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</c:numCache>
            </c:numRef>
          </c:xVal>
          <c:yVal>
            <c:numRef>
              <c:f>'1'!$O$2:$O$10</c:f>
              <c:numCache>
                <c:formatCode>0.00</c:formatCode>
                <c:ptCount val="9"/>
                <c:pt idx="0">
                  <c:v>0.864143343896675</c:v>
                </c:pt>
                <c:pt idx="1">
                  <c:v>1.186269014028932</c:v>
                </c:pt>
                <c:pt idx="2">
                  <c:v>0.975508424523291</c:v>
                </c:pt>
                <c:pt idx="3">
                  <c:v>7.107489708527851</c:v>
                </c:pt>
                <c:pt idx="4">
                  <c:v>10.04127715396173</c:v>
                </c:pt>
                <c:pt idx="5">
                  <c:v>9.048473023556255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'1'!$B$13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FFCC66"/>
                  </a:solidFill>
                </a:ln>
              </c:spPr>
            </c:marker>
            <c:bubble3D val="0"/>
          </c:dPt>
          <c:xVal>
            <c:numRef>
              <c:f>'1'!$A$11:$A$19</c:f>
              <c:numCache>
                <c:formatCode>General</c:formatCode>
                <c:ptCount val="9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</c:numCache>
            </c:numRef>
          </c:xVal>
          <c:yVal>
            <c:numRef>
              <c:f>'1'!$O$11:$O$19</c:f>
              <c:numCache>
                <c:formatCode>0.00</c:formatCode>
                <c:ptCount val="9"/>
                <c:pt idx="0">
                  <c:v>80.6710071920201</c:v>
                </c:pt>
                <c:pt idx="1">
                  <c:v>82.86338860214104</c:v>
                </c:pt>
                <c:pt idx="2">
                  <c:v>75.60788818881136</c:v>
                </c:pt>
                <c:pt idx="3">
                  <c:v>71.04423119568538</c:v>
                </c:pt>
                <c:pt idx="4">
                  <c:v>83.74829413129135</c:v>
                </c:pt>
                <c:pt idx="5">
                  <c:v>31.071535128681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'1'!$B$22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66FF66"/>
                  </a:solidFill>
                </a:ln>
              </c:spPr>
            </c:marker>
            <c:bubble3D val="0"/>
          </c:dPt>
          <c:xVal>
            <c:numRef>
              <c:f>'1'!$A$20:$A$28</c:f>
              <c:numCache>
                <c:formatCode>General</c:formatCode>
                <c:ptCount val="9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</c:numCache>
            </c:numRef>
          </c:xVal>
          <c:yVal>
            <c:numRef>
              <c:f>'1'!$O$20:$O$28</c:f>
              <c:numCache>
                <c:formatCode>0.00</c:formatCode>
                <c:ptCount val="9"/>
                <c:pt idx="0">
                  <c:v>14.49492918194603</c:v>
                </c:pt>
                <c:pt idx="1">
                  <c:v>10.30137105854212</c:v>
                </c:pt>
                <c:pt idx="2">
                  <c:v>11.2410497543894</c:v>
                </c:pt>
                <c:pt idx="3">
                  <c:v>52.15161156451617</c:v>
                </c:pt>
                <c:pt idx="4">
                  <c:v>58.8354224141934</c:v>
                </c:pt>
                <c:pt idx="5">
                  <c:v>60.43472163536345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'1'!$B$31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dPt>
            <c:idx val="3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dPt>
            <c:idx val="4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dPt>
            <c:idx val="5"/>
            <c:marker>
              <c:symbol val="circle"/>
              <c:size val="9"/>
              <c:spPr>
                <a:noFill/>
                <a:ln>
                  <a:solidFill>
                    <a:srgbClr val="66CCFF"/>
                  </a:solidFill>
                </a:ln>
              </c:spPr>
            </c:marker>
            <c:bubble3D val="0"/>
          </c:dPt>
          <c:xVal>
            <c:numRef>
              <c:f>'1'!$A$29:$A$37</c:f>
              <c:numCache>
                <c:formatCode>General</c:formatCode>
                <c:ptCount val="9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xVal>
          <c:yVal>
            <c:numRef>
              <c:f>'1'!$O$29:$O$37</c:f>
              <c:numCache>
                <c:formatCode>0.00</c:formatCode>
                <c:ptCount val="9"/>
                <c:pt idx="0">
                  <c:v>0.28196870132926</c:v>
                </c:pt>
                <c:pt idx="1">
                  <c:v>0.217517182598942</c:v>
                </c:pt>
                <c:pt idx="2">
                  <c:v>0.286570306500276</c:v>
                </c:pt>
                <c:pt idx="3">
                  <c:v>12.12101736710725</c:v>
                </c:pt>
                <c:pt idx="4">
                  <c:v>10.33976950186214</c:v>
                </c:pt>
                <c:pt idx="5">
                  <c:v>10.62181502257986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'1'!$A$43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'1'!$A$44:$A$55</c:f>
              <c:numCache>
                <c:formatCode>General</c:formatCode>
                <c:ptCount val="12"/>
                <c:pt idx="0">
                  <c:v>1.0</c:v>
                </c:pt>
                <c:pt idx="1">
                  <c:v>1.5</c:v>
                </c:pt>
                <c:pt idx="2">
                  <c:v>2.0</c:v>
                </c:pt>
                <c:pt idx="3">
                  <c:v>2.5</c:v>
                </c:pt>
                <c:pt idx="4">
                  <c:v>3.0</c:v>
                </c:pt>
                <c:pt idx="5">
                  <c:v>3.5</c:v>
                </c:pt>
                <c:pt idx="6">
                  <c:v>4.0</c:v>
                </c:pt>
                <c:pt idx="7">
                  <c:v>4.5</c:v>
                </c:pt>
              </c:numCache>
            </c:numRef>
          </c:xVal>
          <c:yVal>
            <c:numRef>
              <c:f>'1'!$O$44:$O$55</c:f>
              <c:numCache>
                <c:formatCode>0.00</c:formatCode>
                <c:ptCount val="12"/>
                <c:pt idx="0">
                  <c:v>1.0</c:v>
                </c:pt>
                <c:pt idx="1">
                  <c:v>8.643576829435883</c:v>
                </c:pt>
                <c:pt idx="2">
                  <c:v>79.65549830521979</c:v>
                </c:pt>
                <c:pt idx="3">
                  <c:v>56.96688857339085</c:v>
                </c:pt>
                <c:pt idx="4">
                  <c:v>11.88427427539565</c:v>
                </c:pt>
                <c:pt idx="5">
                  <c:v>57.02487978680177</c:v>
                </c:pt>
                <c:pt idx="6">
                  <c:v>0.260001121066726</c:v>
                </c:pt>
                <c:pt idx="7">
                  <c:v>11.00059615799317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052904"/>
        <c:axId val="702122488"/>
      </c:scatterChart>
      <c:valAx>
        <c:axId val="702052904"/>
        <c:scaling>
          <c:orientation val="minMax"/>
          <c:max val="5.0"/>
          <c:min val="0.5"/>
        </c:scaling>
        <c:delete val="1"/>
        <c:axPos val="b"/>
        <c:numFmt formatCode="General" sourceLinked="1"/>
        <c:majorTickMark val="out"/>
        <c:minorTickMark val="none"/>
        <c:tickLblPos val="nextTo"/>
        <c:crossAx val="702122488"/>
        <c:crosses val="autoZero"/>
        <c:crossBetween val="midCat"/>
      </c:valAx>
      <c:valAx>
        <c:axId val="70212248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0205290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1"/>
            <c:plus>
              <c:numRef>
                <c:f>'1'!$Q$44:$Q$51</c:f>
                <c:numCache>
                  <c:formatCode>General</c:formatCode>
                  <c:ptCount val="8"/>
                  <c:pt idx="0">
                    <c:v>0.0944537378326009</c:v>
                  </c:pt>
                  <c:pt idx="1">
                    <c:v>0.861529165223553</c:v>
                  </c:pt>
                  <c:pt idx="2">
                    <c:v>2.148436078948858</c:v>
                  </c:pt>
                  <c:pt idx="3">
                    <c:v>15.87109634411637</c:v>
                  </c:pt>
                  <c:pt idx="4">
                    <c:v>1.270534819910108</c:v>
                  </c:pt>
                  <c:pt idx="5">
                    <c:v>2.536850605670889</c:v>
                  </c:pt>
                  <c:pt idx="6">
                    <c:v>0.0222903902529607</c:v>
                  </c:pt>
                  <c:pt idx="7">
                    <c:v>0.552770863872466</c:v>
                  </c:pt>
                </c:numCache>
              </c:numRef>
            </c:plus>
            <c:minus>
              <c:numRef>
                <c:f>'1'!$Q$44:$Q$51</c:f>
                <c:numCache>
                  <c:formatCode>General</c:formatCode>
                  <c:ptCount val="8"/>
                  <c:pt idx="0">
                    <c:v>0.0944537378326009</c:v>
                  </c:pt>
                  <c:pt idx="1">
                    <c:v>0.861529165223553</c:v>
                  </c:pt>
                  <c:pt idx="2">
                    <c:v>2.148436078948858</c:v>
                  </c:pt>
                  <c:pt idx="3">
                    <c:v>15.87109634411637</c:v>
                  </c:pt>
                  <c:pt idx="4">
                    <c:v>1.270534819910108</c:v>
                  </c:pt>
                  <c:pt idx="5">
                    <c:v>2.536850605670889</c:v>
                  </c:pt>
                  <c:pt idx="6">
                    <c:v>0.0222903902529607</c:v>
                  </c:pt>
                  <c:pt idx="7">
                    <c:v>0.552770863872466</c:v>
                  </c:pt>
                </c:numCache>
              </c:numRef>
            </c:minus>
          </c:errBars>
          <c:cat>
            <c:multiLvlStrRef>
              <c:f>'1'!$B$44:$C$51</c:f>
              <c:multiLvlStrCache>
                <c:ptCount val="8"/>
                <c:lvl>
                  <c:pt idx="0">
                    <c:v>0 Aza</c:v>
                  </c:pt>
                  <c:pt idx="1">
                    <c:v>0.5 Aza</c:v>
                  </c:pt>
                  <c:pt idx="2">
                    <c:v>0 Aza</c:v>
                  </c:pt>
                  <c:pt idx="3">
                    <c:v>0.5 Aza</c:v>
                  </c:pt>
                  <c:pt idx="4">
                    <c:v>0 Aza</c:v>
                  </c:pt>
                  <c:pt idx="5">
                    <c:v>0.5 Aza</c:v>
                  </c:pt>
                  <c:pt idx="6">
                    <c:v>0 Aza</c:v>
                  </c:pt>
                  <c:pt idx="7">
                    <c:v>0.5 Aza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CTPE</c:v>
                  </c:pt>
                  <c:pt idx="3">
                    <c:v>CTPE</c:v>
                  </c:pt>
                  <c:pt idx="4">
                    <c:v>CAsE-PE</c:v>
                  </c:pt>
                  <c:pt idx="5">
                    <c:v>CAsE-PE</c:v>
                  </c:pt>
                  <c:pt idx="6">
                    <c:v>B26</c:v>
                  </c:pt>
                  <c:pt idx="7">
                    <c:v>B26</c:v>
                  </c:pt>
                </c:lvl>
              </c:multiLvlStrCache>
            </c:multiLvlStrRef>
          </c:cat>
          <c:val>
            <c:numRef>
              <c:f>'1'!$R$44:$R$51</c:f>
              <c:numCache>
                <c:formatCode>0.00</c:formatCode>
                <c:ptCount val="8"/>
                <c:pt idx="0">
                  <c:v>1.0</c:v>
                </c:pt>
                <c:pt idx="1">
                  <c:v>8.643576829435883</c:v>
                </c:pt>
                <c:pt idx="2">
                  <c:v>79.65549830521979</c:v>
                </c:pt>
                <c:pt idx="3">
                  <c:v>56.96688857339085</c:v>
                </c:pt>
                <c:pt idx="4">
                  <c:v>11.88427427539565</c:v>
                </c:pt>
                <c:pt idx="5">
                  <c:v>57.02487978680177</c:v>
                </c:pt>
                <c:pt idx="6" formatCode="General">
                  <c:v>-3.846137262398036</c:v>
                </c:pt>
                <c:pt idx="7">
                  <c:v>11.00059615799317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654936"/>
        <c:axId val="665681592"/>
      </c:barChart>
      <c:catAx>
        <c:axId val="241654936"/>
        <c:scaling>
          <c:orientation val="minMax"/>
        </c:scaling>
        <c:delete val="0"/>
        <c:axPos val="b"/>
        <c:majorTickMark val="out"/>
        <c:minorTickMark val="none"/>
        <c:tickLblPos val="nextTo"/>
        <c:crossAx val="665681592"/>
        <c:crosses val="autoZero"/>
        <c:auto val="1"/>
        <c:lblAlgn val="ctr"/>
        <c:lblOffset val="100"/>
        <c:noMultiLvlLbl val="0"/>
      </c:catAx>
      <c:valAx>
        <c:axId val="665681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41654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##.00</c:formatCode>
                <c:ptCount val="12"/>
                <c:pt idx="0">
                  <c:v>19.17759932814918</c:v>
                </c:pt>
                <c:pt idx="1">
                  <c:v>20.8168546621855</c:v>
                </c:pt>
                <c:pt idx="2">
                  <c:v>21.23628904434929</c:v>
                </c:pt>
                <c:pt idx="3">
                  <c:v>17.79524709137065</c:v>
                </c:pt>
                <c:pt idx="4">
                  <c:v>20.67980243029687</c:v>
                </c:pt>
                <c:pt idx="5">
                  <c:v>19.71602552718409</c:v>
                </c:pt>
                <c:pt idx="6">
                  <c:v>21.39070995070314</c:v>
                </c:pt>
                <c:pt idx="7">
                  <c:v>20.61763700263785</c:v>
                </c:pt>
                <c:pt idx="8">
                  <c:v>17.93745172984622</c:v>
                </c:pt>
                <c:pt idx="9">
                  <c:v>27.18041804313378</c:v>
                </c:pt>
                <c:pt idx="10">
                  <c:v>20.87427769835398</c:v>
                </c:pt>
                <c:pt idx="11">
                  <c:v>18.37584985063801</c:v>
                </c:pt>
              </c:numCache>
            </c:numRef>
          </c:xVal>
          <c:yVal>
            <c:numRef>
              <c:f>'Raw Data'!$C$27:$C$38</c:f>
              <c:numCache>
                <c:formatCode>##.00</c:formatCode>
                <c:ptCount val="12"/>
                <c:pt idx="0">
                  <c:v>19.30711078111508</c:v>
                </c:pt>
                <c:pt idx="1">
                  <c:v>20.92914111828734</c:v>
                </c:pt>
                <c:pt idx="2" formatCode="@">
                  <c:v>21.38979027160654</c:v>
                </c:pt>
                <c:pt idx="3" formatCode="@">
                  <c:v>17.84252479067255</c:v>
                </c:pt>
                <c:pt idx="4" formatCode="@">
                  <c:v>20.90886558575728</c:v>
                </c:pt>
                <c:pt idx="5" formatCode="@">
                  <c:v>19.7589293123191</c:v>
                </c:pt>
                <c:pt idx="6" formatCode="@">
                  <c:v>21.52771728653183</c:v>
                </c:pt>
                <c:pt idx="7" formatCode="@">
                  <c:v>20.74781777067634</c:v>
                </c:pt>
                <c:pt idx="8" formatCode="@">
                  <c:v>19.62965386596613</c:v>
                </c:pt>
                <c:pt idx="9" formatCode="@">
                  <c:v>27.23674771640579</c:v>
                </c:pt>
                <c:pt idx="10" formatCode="@">
                  <c:v>20.70186516447292</c:v>
                </c:pt>
                <c:pt idx="11" formatCode="@">
                  <c:v>18.33630134168468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452072"/>
        <c:axId val="700539544"/>
      </c:scatterChart>
      <c:valAx>
        <c:axId val="700452072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00539544"/>
        <c:crosses val="autoZero"/>
        <c:crossBetween val="midCat"/>
      </c:valAx>
      <c:valAx>
        <c:axId val="700539544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00452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plus"/>
            <c:errValType val="cust"/>
            <c:noEndCap val="1"/>
            <c:plus>
              <c:numRef>
                <c:f>'1'!$Q$44:$Q$51</c:f>
                <c:numCache>
                  <c:formatCode>General</c:formatCode>
                  <c:ptCount val="8"/>
                  <c:pt idx="0">
                    <c:v>0.0944537378326009</c:v>
                  </c:pt>
                  <c:pt idx="1">
                    <c:v>0.861529165223553</c:v>
                  </c:pt>
                  <c:pt idx="2">
                    <c:v>2.148436078948858</c:v>
                  </c:pt>
                  <c:pt idx="3">
                    <c:v>15.87109634411637</c:v>
                  </c:pt>
                  <c:pt idx="4">
                    <c:v>1.270534819910108</c:v>
                  </c:pt>
                  <c:pt idx="5">
                    <c:v>2.536850605670889</c:v>
                  </c:pt>
                  <c:pt idx="6">
                    <c:v>0.0222903902529607</c:v>
                  </c:pt>
                  <c:pt idx="7">
                    <c:v>0.552770863872466</c:v>
                  </c:pt>
                </c:numCache>
              </c:numRef>
            </c:plus>
            <c:minus>
              <c:numRef>
                <c:f>'1'!$Q$44:$Q$51</c:f>
                <c:numCache>
                  <c:formatCode>General</c:formatCode>
                  <c:ptCount val="8"/>
                  <c:pt idx="0">
                    <c:v>0.0944537378326009</c:v>
                  </c:pt>
                  <c:pt idx="1">
                    <c:v>0.861529165223553</c:v>
                  </c:pt>
                  <c:pt idx="2">
                    <c:v>2.148436078948858</c:v>
                  </c:pt>
                  <c:pt idx="3">
                    <c:v>15.87109634411637</c:v>
                  </c:pt>
                  <c:pt idx="4">
                    <c:v>1.270534819910108</c:v>
                  </c:pt>
                  <c:pt idx="5">
                    <c:v>2.536850605670889</c:v>
                  </c:pt>
                  <c:pt idx="6">
                    <c:v>0.0222903902529607</c:v>
                  </c:pt>
                  <c:pt idx="7">
                    <c:v>0.552770863872466</c:v>
                  </c:pt>
                </c:numCache>
              </c:numRef>
            </c:minus>
          </c:errBars>
          <c:cat>
            <c:multiLvlStrRef>
              <c:f>'1'!$B$44:$C$51</c:f>
              <c:multiLvlStrCache>
                <c:ptCount val="8"/>
                <c:lvl>
                  <c:pt idx="0">
                    <c:v>0 Aza</c:v>
                  </c:pt>
                  <c:pt idx="1">
                    <c:v>0.5 Aza</c:v>
                  </c:pt>
                  <c:pt idx="2">
                    <c:v>0 Aza</c:v>
                  </c:pt>
                  <c:pt idx="3">
                    <c:v>0.5 Aza</c:v>
                  </c:pt>
                  <c:pt idx="4">
                    <c:v>0 Aza</c:v>
                  </c:pt>
                  <c:pt idx="5">
                    <c:v>0.5 Aza</c:v>
                  </c:pt>
                  <c:pt idx="6">
                    <c:v>0 Aza</c:v>
                  </c:pt>
                  <c:pt idx="7">
                    <c:v>0.5 Aza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CTPE</c:v>
                  </c:pt>
                  <c:pt idx="3">
                    <c:v>CTPE</c:v>
                  </c:pt>
                  <c:pt idx="4">
                    <c:v>CAsE-PE</c:v>
                  </c:pt>
                  <c:pt idx="5">
                    <c:v>CAsE-PE</c:v>
                  </c:pt>
                  <c:pt idx="6">
                    <c:v>B26</c:v>
                  </c:pt>
                  <c:pt idx="7">
                    <c:v>B26</c:v>
                  </c:pt>
                </c:lvl>
              </c:multiLvlStrCache>
            </c:multiLvlStrRef>
          </c:cat>
          <c:val>
            <c:numRef>
              <c:f>'1'!$O$44:$O$51</c:f>
              <c:numCache>
                <c:formatCode>0.00</c:formatCode>
                <c:ptCount val="8"/>
                <c:pt idx="0">
                  <c:v>1.0</c:v>
                </c:pt>
                <c:pt idx="1">
                  <c:v>8.643576829435883</c:v>
                </c:pt>
                <c:pt idx="2">
                  <c:v>79.65549830521979</c:v>
                </c:pt>
                <c:pt idx="3">
                  <c:v>56.96688857339085</c:v>
                </c:pt>
                <c:pt idx="4">
                  <c:v>11.88427427539565</c:v>
                </c:pt>
                <c:pt idx="5">
                  <c:v>57.02487978680177</c:v>
                </c:pt>
                <c:pt idx="6">
                  <c:v>0.260001121066726</c:v>
                </c:pt>
                <c:pt idx="7">
                  <c:v>11.00059615799317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2765000"/>
        <c:axId val="701730296"/>
      </c:barChart>
      <c:catAx>
        <c:axId val="702765000"/>
        <c:scaling>
          <c:orientation val="minMax"/>
        </c:scaling>
        <c:delete val="0"/>
        <c:axPos val="b"/>
        <c:majorTickMark val="out"/>
        <c:minorTickMark val="none"/>
        <c:tickLblPos val="nextTo"/>
        <c:crossAx val="701730296"/>
        <c:crosses val="autoZero"/>
        <c:auto val="1"/>
        <c:lblAlgn val="ctr"/>
        <c:lblOffset val="100"/>
        <c:noMultiLvlLbl val="0"/>
      </c:catAx>
      <c:valAx>
        <c:axId val="701730296"/>
        <c:scaling>
          <c:logBase val="10.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02765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21.65878961512566</c:v>
                </c:pt>
                <c:pt idx="1">
                  <c:v>24.63183645137619</c:v>
                </c:pt>
                <c:pt idx="2">
                  <c:v>18.73679557938773</c:v>
                </c:pt>
                <c:pt idx="3">
                  <c:v>18.0459108930554</c:v>
                </c:pt>
                <c:pt idx="4">
                  <c:v>18.87978958722716</c:v>
                </c:pt>
                <c:pt idx="5">
                  <c:v>26.047219097261</c:v>
                </c:pt>
                <c:pt idx="6">
                  <c:v>21.13207434384897</c:v>
                </c:pt>
                <c:pt idx="7">
                  <c:v>18.78559203555657</c:v>
                </c:pt>
                <c:pt idx="8">
                  <c:v>21.13622442564897</c:v>
                </c:pt>
                <c:pt idx="9">
                  <c:v>24.19242235716565</c:v>
                </c:pt>
                <c:pt idx="10">
                  <c:v>18.78131711235126</c:v>
                </c:pt>
                <c:pt idx="11">
                  <c:v>21.1733671105481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21.23518045985794</c:v>
                </c:pt>
                <c:pt idx="1">
                  <c:v>24.76364772029792</c:v>
                </c:pt>
                <c:pt idx="2">
                  <c:v>18.45563998624994</c:v>
                </c:pt>
                <c:pt idx="3">
                  <c:v>18.04875001521232</c:v>
                </c:pt>
                <c:pt idx="4">
                  <c:v>18.71679089644452</c:v>
                </c:pt>
                <c:pt idx="5">
                  <c:v>26.26356298570226</c:v>
                </c:pt>
                <c:pt idx="6">
                  <c:v>21.15867099274809</c:v>
                </c:pt>
                <c:pt idx="7">
                  <c:v>18.78269433887619</c:v>
                </c:pt>
                <c:pt idx="8">
                  <c:v>20.07292962743889</c:v>
                </c:pt>
                <c:pt idx="9">
                  <c:v>24.21011404397344</c:v>
                </c:pt>
                <c:pt idx="10">
                  <c:v>18.71650841281708</c:v>
                </c:pt>
                <c:pt idx="11">
                  <c:v>21.03652878957916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1529576"/>
        <c:axId val="702193496"/>
      </c:scatterChart>
      <c:valAx>
        <c:axId val="70152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702193496"/>
        <c:crosses val="autoZero"/>
        <c:crossBetween val="midCat"/>
      </c:valAx>
      <c:valAx>
        <c:axId val="702193496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01529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Data'!$C$88:$C$99</c:f>
              <c:numCache>
                <c:formatCode>##.00</c:formatCode>
                <c:ptCount val="12"/>
                <c:pt idx="0">
                  <c:v>19.08362789425377</c:v>
                </c:pt>
                <c:pt idx="1">
                  <c:v>18.29714236907569</c:v>
                </c:pt>
                <c:pt idx="2">
                  <c:v>17.88351918482708</c:v>
                </c:pt>
                <c:pt idx="3">
                  <c:v>25.79874414722967</c:v>
                </c:pt>
                <c:pt idx="4">
                  <c:v>20.51965773588125</c:v>
                </c:pt>
                <c:pt idx="5">
                  <c:v>20.8389044002805</c:v>
                </c:pt>
                <c:pt idx="6">
                  <c:v>17.7976597089507</c:v>
                </c:pt>
                <c:pt idx="7">
                  <c:v>18.42068328712714</c:v>
                </c:pt>
                <c:pt idx="8">
                  <c:v>17.96665549230005</c:v>
                </c:pt>
                <c:pt idx="9">
                  <c:v>23.9150507964926</c:v>
                </c:pt>
                <c:pt idx="10">
                  <c:v>20.205474077871</c:v>
                </c:pt>
                <c:pt idx="11">
                  <c:v>20.33176150537471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Data'!$C$100:$C$111</c:f>
              <c:numCache>
                <c:formatCode>##.00</c:formatCode>
                <c:ptCount val="12"/>
                <c:pt idx="0">
                  <c:v>19.17123633433851</c:v>
                </c:pt>
                <c:pt idx="1">
                  <c:v>18.09104325832233</c:v>
                </c:pt>
                <c:pt idx="2">
                  <c:v>18.07188747316032</c:v>
                </c:pt>
                <c:pt idx="3">
                  <c:v>26.12264165647936</c:v>
                </c:pt>
                <c:pt idx="4">
                  <c:v>20.80781613481635</c:v>
                </c:pt>
                <c:pt idx="5">
                  <c:v>20.95765221443507</c:v>
                </c:pt>
                <c:pt idx="6">
                  <c:v>18.0965622508223</c:v>
                </c:pt>
                <c:pt idx="7">
                  <c:v>18.34309024368766</c:v>
                </c:pt>
                <c:pt idx="8">
                  <c:v>18.06167048300416</c:v>
                </c:pt>
                <c:pt idx="9">
                  <c:v>23.69767910470174</c:v>
                </c:pt>
                <c:pt idx="10">
                  <c:v>20.16594995042739</c:v>
                </c:pt>
                <c:pt idx="11">
                  <c:v>20.57516540230407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357976"/>
        <c:axId val="136363512"/>
      </c:scatterChart>
      <c:valAx>
        <c:axId val="13635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36363512"/>
        <c:crosses val="autoZero"/>
        <c:crossBetween val="midCat"/>
      </c:valAx>
      <c:valAx>
        <c:axId val="136363512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6357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21.65878961512566</c:v>
                </c:pt>
                <c:pt idx="1">
                  <c:v>24.63183645137619</c:v>
                </c:pt>
                <c:pt idx="2">
                  <c:v>18.73679557938773</c:v>
                </c:pt>
                <c:pt idx="3">
                  <c:v>18.0459108930554</c:v>
                </c:pt>
                <c:pt idx="4">
                  <c:v>18.87978958722716</c:v>
                </c:pt>
                <c:pt idx="5">
                  <c:v>26.047219097261</c:v>
                </c:pt>
                <c:pt idx="6">
                  <c:v>21.13207434384897</c:v>
                </c:pt>
                <c:pt idx="7">
                  <c:v>18.78559203555657</c:v>
                </c:pt>
                <c:pt idx="8">
                  <c:v>21.13622442564897</c:v>
                </c:pt>
                <c:pt idx="9">
                  <c:v>24.19242235716565</c:v>
                </c:pt>
                <c:pt idx="10">
                  <c:v>18.78131711235126</c:v>
                </c:pt>
                <c:pt idx="11">
                  <c:v>21.1733671105481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21.23518045985794</c:v>
                </c:pt>
                <c:pt idx="1">
                  <c:v>24.76364772029792</c:v>
                </c:pt>
                <c:pt idx="2">
                  <c:v>18.45563998624994</c:v>
                </c:pt>
                <c:pt idx="3">
                  <c:v>18.04875001521232</c:v>
                </c:pt>
                <c:pt idx="4">
                  <c:v>18.71679089644452</c:v>
                </c:pt>
                <c:pt idx="5">
                  <c:v>26.26356298570226</c:v>
                </c:pt>
                <c:pt idx="6">
                  <c:v>21.15867099274809</c:v>
                </c:pt>
                <c:pt idx="7">
                  <c:v>18.78269433887619</c:v>
                </c:pt>
                <c:pt idx="8">
                  <c:v>20.07292962743889</c:v>
                </c:pt>
                <c:pt idx="9">
                  <c:v>24.21011404397344</c:v>
                </c:pt>
                <c:pt idx="10">
                  <c:v>18.71650841281708</c:v>
                </c:pt>
                <c:pt idx="11">
                  <c:v>21.03652878957916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88088"/>
        <c:axId val="163121160"/>
      </c:scatterChart>
      <c:valAx>
        <c:axId val="663488088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3121160"/>
        <c:crosses val="autoZero"/>
        <c:crossBetween val="midCat"/>
      </c:valAx>
      <c:valAx>
        <c:axId val="16312116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63488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2: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Data'!$C$88:$C$99</c:f>
              <c:numCache>
                <c:formatCode>##.00</c:formatCode>
                <c:ptCount val="12"/>
                <c:pt idx="0">
                  <c:v>19.08362789425377</c:v>
                </c:pt>
                <c:pt idx="1">
                  <c:v>18.29714236907569</c:v>
                </c:pt>
                <c:pt idx="2">
                  <c:v>17.88351918482708</c:v>
                </c:pt>
                <c:pt idx="3">
                  <c:v>25.79874414722967</c:v>
                </c:pt>
                <c:pt idx="4">
                  <c:v>20.51965773588125</c:v>
                </c:pt>
                <c:pt idx="5">
                  <c:v>20.8389044002805</c:v>
                </c:pt>
                <c:pt idx="6">
                  <c:v>17.7976597089507</c:v>
                </c:pt>
                <c:pt idx="7">
                  <c:v>18.42068328712714</c:v>
                </c:pt>
                <c:pt idx="8">
                  <c:v>17.96665549230005</c:v>
                </c:pt>
                <c:pt idx="9">
                  <c:v>23.9150507964926</c:v>
                </c:pt>
                <c:pt idx="10">
                  <c:v>20.205474077871</c:v>
                </c:pt>
                <c:pt idx="11">
                  <c:v>20.33176150537471</c:v>
                </c:pt>
              </c:numCache>
            </c:numRef>
          </c:xVal>
          <c:yVal>
            <c:numRef>
              <c:f>'Raw Data'!$C$100:$C$111</c:f>
              <c:numCache>
                <c:formatCode>##.00</c:formatCode>
                <c:ptCount val="12"/>
                <c:pt idx="0">
                  <c:v>19.17123633433851</c:v>
                </c:pt>
                <c:pt idx="1">
                  <c:v>18.09104325832233</c:v>
                </c:pt>
                <c:pt idx="2">
                  <c:v>18.07188747316032</c:v>
                </c:pt>
                <c:pt idx="3">
                  <c:v>26.12264165647936</c:v>
                </c:pt>
                <c:pt idx="4">
                  <c:v>20.80781613481635</c:v>
                </c:pt>
                <c:pt idx="5">
                  <c:v>20.95765221443507</c:v>
                </c:pt>
                <c:pt idx="6">
                  <c:v>18.0965622508223</c:v>
                </c:pt>
                <c:pt idx="7">
                  <c:v>18.34309024368766</c:v>
                </c:pt>
                <c:pt idx="8">
                  <c:v>18.06167048300416</c:v>
                </c:pt>
                <c:pt idx="9">
                  <c:v>23.69767910470174</c:v>
                </c:pt>
                <c:pt idx="10">
                  <c:v>20.16594995042739</c:v>
                </c:pt>
                <c:pt idx="11">
                  <c:v>20.57516540230407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510264"/>
        <c:axId val="713342520"/>
      </c:scatterChart>
      <c:valAx>
        <c:axId val="240510264"/>
        <c:scaling>
          <c:orientation val="minMax"/>
          <c:min val="1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13342520"/>
        <c:crosses val="autoZero"/>
        <c:crossBetween val="midCat"/>
      </c:valAx>
      <c:valAx>
        <c:axId val="713342520"/>
        <c:scaling>
          <c:orientation val="minMax"/>
          <c:min val="1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40510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Analysis!$G$4:$G$39</c:f>
                <c:numCache>
                  <c:formatCode>General</c:formatCode>
                  <c:ptCount val="36"/>
                  <c:pt idx="0">
                    <c:v>0.0932046420913565</c:v>
                  </c:pt>
                  <c:pt idx="1">
                    <c:v>0.153704997303304</c:v>
                  </c:pt>
                  <c:pt idx="2">
                    <c:v>0.0125099117124171</c:v>
                  </c:pt>
                  <c:pt idx="3">
                    <c:v>0.0968788162367679</c:v>
                  </c:pt>
                  <c:pt idx="4">
                    <c:v>0.0188066707934022</c:v>
                  </c:pt>
                  <c:pt idx="5">
                    <c:v>0.108541758714057</c:v>
                  </c:pt>
                  <c:pt idx="6">
                    <c:v>0.0279477785358551</c:v>
                  </c:pt>
                  <c:pt idx="7">
                    <c:v>0.203758757942865</c:v>
                  </c:pt>
                  <c:pt idx="8">
                    <c:v>0.299536906262512</c:v>
                  </c:pt>
                  <c:pt idx="9">
                    <c:v>0.145734078810213</c:v>
                  </c:pt>
                  <c:pt idx="10">
                    <c:v>0.133196494040937</c:v>
                  </c:pt>
                  <c:pt idx="11">
                    <c:v>0.0334303817752702</c:v>
                  </c:pt>
                  <c:pt idx="12">
                    <c:v>0.0279650188667172</c:v>
                  </c:pt>
                  <c:pt idx="13">
                    <c:v>0.0020075625297757</c:v>
                  </c:pt>
                  <c:pt idx="14">
                    <c:v>1.196567605588744</c:v>
                  </c:pt>
                  <c:pt idx="15">
                    <c:v>0.198807026476257</c:v>
                  </c:pt>
                  <c:pt idx="16">
                    <c:v>0.067185744241249</c:v>
                  </c:pt>
                  <c:pt idx="17">
                    <c:v>0.211356014271306</c:v>
                  </c:pt>
                  <c:pt idx="18">
                    <c:v>0.751862962214737</c:v>
                  </c:pt>
                  <c:pt idx="19">
                    <c:v>0.0967593046833146</c:v>
                  </c:pt>
                  <c:pt idx="20">
                    <c:v>0.0839673846397766</c:v>
                  </c:pt>
                  <c:pt idx="21">
                    <c:v>0.115257479576934</c:v>
                  </c:pt>
                  <c:pt idx="22">
                    <c:v>0.0915784266335107</c:v>
                  </c:pt>
                  <c:pt idx="23">
                    <c:v>0.0548665671889573</c:v>
                  </c:pt>
                  <c:pt idx="24">
                    <c:v>0.00204898097251969</c:v>
                  </c:pt>
                  <c:pt idx="25">
                    <c:v>0.0458266709205046</c:v>
                  </c:pt>
                  <c:pt idx="26">
                    <c:v>0.0619485220730948</c:v>
                  </c:pt>
                  <c:pt idx="27">
                    <c:v>0.229030125199888</c:v>
                  </c:pt>
                  <c:pt idx="28">
                    <c:v>0.0398310939526662</c:v>
                  </c:pt>
                  <c:pt idx="29">
                    <c:v>0.152978230585082</c:v>
                  </c:pt>
                  <c:pt idx="30">
                    <c:v>0.172112546085976</c:v>
                  </c:pt>
                  <c:pt idx="31">
                    <c:v>0.121914071868852</c:v>
                  </c:pt>
                  <c:pt idx="32">
                    <c:v>0.161972110546044</c:v>
                  </c:pt>
                  <c:pt idx="33">
                    <c:v>0.0303375574075363</c:v>
                  </c:pt>
                  <c:pt idx="34">
                    <c:v>0.092051703860091</c:v>
                  </c:pt>
                  <c:pt idx="35">
                    <c:v>0.0793985145450204</c:v>
                  </c:pt>
                </c:numCache>
              </c:numRef>
            </c:plus>
            <c:minus>
              <c:numRef>
                <c:f>Analysis!$G$4:$G$39</c:f>
                <c:numCache>
                  <c:formatCode>General</c:formatCode>
                  <c:ptCount val="36"/>
                  <c:pt idx="0">
                    <c:v>0.0932046420913565</c:v>
                  </c:pt>
                  <c:pt idx="1">
                    <c:v>0.153704997303304</c:v>
                  </c:pt>
                  <c:pt idx="2">
                    <c:v>0.0125099117124171</c:v>
                  </c:pt>
                  <c:pt idx="3">
                    <c:v>0.0968788162367679</c:v>
                  </c:pt>
                  <c:pt idx="4">
                    <c:v>0.0188066707934022</c:v>
                  </c:pt>
                  <c:pt idx="5">
                    <c:v>0.108541758714057</c:v>
                  </c:pt>
                  <c:pt idx="6">
                    <c:v>0.0279477785358551</c:v>
                  </c:pt>
                  <c:pt idx="7">
                    <c:v>0.203758757942865</c:v>
                  </c:pt>
                  <c:pt idx="8">
                    <c:v>0.299536906262512</c:v>
                  </c:pt>
                  <c:pt idx="9">
                    <c:v>0.145734078810213</c:v>
                  </c:pt>
                  <c:pt idx="10">
                    <c:v>0.133196494040937</c:v>
                  </c:pt>
                  <c:pt idx="11">
                    <c:v>0.0334303817752702</c:v>
                  </c:pt>
                  <c:pt idx="12">
                    <c:v>0.0279650188667172</c:v>
                  </c:pt>
                  <c:pt idx="13">
                    <c:v>0.0020075625297757</c:v>
                  </c:pt>
                  <c:pt idx="14">
                    <c:v>1.196567605588744</c:v>
                  </c:pt>
                  <c:pt idx="15">
                    <c:v>0.198807026476257</c:v>
                  </c:pt>
                  <c:pt idx="16">
                    <c:v>0.067185744241249</c:v>
                  </c:pt>
                  <c:pt idx="17">
                    <c:v>0.211356014271306</c:v>
                  </c:pt>
                  <c:pt idx="18">
                    <c:v>0.751862962214737</c:v>
                  </c:pt>
                  <c:pt idx="19">
                    <c:v>0.0967593046833146</c:v>
                  </c:pt>
                  <c:pt idx="20">
                    <c:v>0.0839673846397766</c:v>
                  </c:pt>
                  <c:pt idx="21">
                    <c:v>0.115257479576934</c:v>
                  </c:pt>
                  <c:pt idx="22">
                    <c:v>0.0915784266335107</c:v>
                  </c:pt>
                  <c:pt idx="23">
                    <c:v>0.0548665671889573</c:v>
                  </c:pt>
                  <c:pt idx="24">
                    <c:v>0.00204898097251969</c:v>
                  </c:pt>
                  <c:pt idx="25">
                    <c:v>0.0458266709205046</c:v>
                  </c:pt>
                  <c:pt idx="26">
                    <c:v>0.0619485220730948</c:v>
                  </c:pt>
                  <c:pt idx="27">
                    <c:v>0.229030125199888</c:v>
                  </c:pt>
                  <c:pt idx="28">
                    <c:v>0.0398310939526662</c:v>
                  </c:pt>
                  <c:pt idx="29">
                    <c:v>0.152978230585082</c:v>
                  </c:pt>
                  <c:pt idx="30">
                    <c:v>0.172112546085976</c:v>
                  </c:pt>
                  <c:pt idx="31">
                    <c:v>0.121914071868852</c:v>
                  </c:pt>
                  <c:pt idx="32">
                    <c:v>0.161972110546044</c:v>
                  </c:pt>
                  <c:pt idx="33">
                    <c:v>0.0303375574075363</c:v>
                  </c:pt>
                  <c:pt idx="34">
                    <c:v>0.092051703860091</c:v>
                  </c:pt>
                  <c:pt idx="35">
                    <c:v>0.0793985145450204</c:v>
                  </c:pt>
                </c:numCache>
              </c:numRef>
            </c:minus>
          </c:errBars>
          <c:cat>
            <c:strRef>
              <c:f>Analysis!$F$4:$F$39</c:f>
              <c:strCache>
                <c:ptCount val="36"/>
                <c:pt idx="0">
                  <c:v>RWPE1 0AZA #1</c:v>
                </c:pt>
                <c:pt idx="1">
                  <c:v>RWPE1 0AZA #2</c:v>
                </c:pt>
                <c:pt idx="2">
                  <c:v>RWPE1 0AZA #3</c:v>
                </c:pt>
                <c:pt idx="3">
                  <c:v>RWPE1 0.5AZA #1</c:v>
                </c:pt>
                <c:pt idx="4">
                  <c:v>RWPE1 0.5AZA #2</c:v>
                </c:pt>
                <c:pt idx="5">
                  <c:v>RWPE1 0.5AZA #3</c:v>
                </c:pt>
                <c:pt idx="6">
                  <c:v>RWPE1 1.0AZA #1</c:v>
                </c:pt>
                <c:pt idx="7">
                  <c:v>RWPE1 1.0AZA #2</c:v>
                </c:pt>
                <c:pt idx="8">
                  <c:v>RWPE1 1.0AZA #3</c:v>
                </c:pt>
                <c:pt idx="9">
                  <c:v>CTPE 0AZA #1</c:v>
                </c:pt>
                <c:pt idx="10">
                  <c:v>CTPE 0AZA #2</c:v>
                </c:pt>
                <c:pt idx="11">
                  <c:v>CTPE 0AZA #3</c:v>
                </c:pt>
                <c:pt idx="12">
                  <c:v>CTPE 0.5AZA #1</c:v>
                </c:pt>
                <c:pt idx="13">
                  <c:v>CTPE 0.5AZA #2</c:v>
                </c:pt>
                <c:pt idx="14">
                  <c:v>CTPE 0.5AZA #3</c:v>
                </c:pt>
                <c:pt idx="15">
                  <c:v>CTPE 1.0AZA #1</c:v>
                </c:pt>
                <c:pt idx="16">
                  <c:v>CTPE 1.0AZA #2</c:v>
                </c:pt>
                <c:pt idx="17">
                  <c:v>CTPE 1.0AZA #3</c:v>
                </c:pt>
                <c:pt idx="18">
                  <c:v>CAsE-PE 0AZA #1</c:v>
                </c:pt>
                <c:pt idx="19">
                  <c:v>CAsE-PE 0AZA #2</c:v>
                </c:pt>
                <c:pt idx="20">
                  <c:v>CAsE-PE 0AZA #3</c:v>
                </c:pt>
                <c:pt idx="21">
                  <c:v>CAsE-PE 0.5AZA #1</c:v>
                </c:pt>
                <c:pt idx="22">
                  <c:v>CAsE-PE 0.5AZA #2</c:v>
                </c:pt>
                <c:pt idx="23">
                  <c:v>CAsE-PE 0.5AZA #3</c:v>
                </c:pt>
                <c:pt idx="24">
                  <c:v>CAsE-PE 1.0AZA #1</c:v>
                </c:pt>
                <c:pt idx="25">
                  <c:v>CAsE-PE 1.0AZA #2</c:v>
                </c:pt>
                <c:pt idx="26">
                  <c:v>CAsE-PE 1.0AZA #3</c:v>
                </c:pt>
                <c:pt idx="27">
                  <c:v>B26 0AZA #1</c:v>
                </c:pt>
                <c:pt idx="28">
                  <c:v>B26 0AZA #2</c:v>
                </c:pt>
                <c:pt idx="29">
                  <c:v>B26 0AZA #3</c:v>
                </c:pt>
                <c:pt idx="30">
                  <c:v>B26 0.5AZA #1</c:v>
                </c:pt>
                <c:pt idx="31">
                  <c:v>B26 0.5AZA #2</c:v>
                </c:pt>
                <c:pt idx="32">
                  <c:v>B26 0.5AZA #3</c:v>
                </c:pt>
                <c:pt idx="33">
                  <c:v>B26 1.0AZA #1</c:v>
                </c:pt>
                <c:pt idx="34">
                  <c:v>B26 1.0AZA #2</c:v>
                </c:pt>
                <c:pt idx="35">
                  <c:v>B26 1.0AZA #3</c:v>
                </c:pt>
              </c:strCache>
            </c:strRef>
          </c:cat>
          <c:val>
            <c:numRef>
              <c:f>Analysis!$E$4:$E$39</c:f>
              <c:numCache>
                <c:formatCode>0.00</c:formatCode>
                <c:ptCount val="36"/>
                <c:pt idx="0">
                  <c:v>24.69774208583706</c:v>
                </c:pt>
                <c:pt idx="1">
                  <c:v>23.80636495059717</c:v>
                </c:pt>
                <c:pt idx="2">
                  <c:v>24.20126820056955</c:v>
                </c:pt>
                <c:pt idx="3">
                  <c:v>21.45921361861748</c:v>
                </c:pt>
                <c:pt idx="4">
                  <c:v>21.14537266829853</c:v>
                </c:pt>
                <c:pt idx="5">
                  <c:v>21.31303965797791</c:v>
                </c:pt>
                <c:pt idx="6">
                  <c:v>20.1857120141492</c:v>
                </c:pt>
                <c:pt idx="7">
                  <c:v>20.6637369353488</c:v>
                </c:pt>
                <c:pt idx="8">
                  <c:v>21.4469850374918</c:v>
                </c:pt>
                <c:pt idx="9">
                  <c:v>18.19409281369901</c:v>
                </c:pt>
                <c:pt idx="10">
                  <c:v>17.9777033289937</c:v>
                </c:pt>
                <c:pt idx="11">
                  <c:v>17.8188859410216</c:v>
                </c:pt>
                <c:pt idx="12">
                  <c:v>18.35607559616135</c:v>
                </c:pt>
                <c:pt idx="13">
                  <c:v>18.04733045413386</c:v>
                </c:pt>
                <c:pt idx="14">
                  <c:v>18.78355279790618</c:v>
                </c:pt>
                <c:pt idx="15">
                  <c:v>18.59621778281883</c:v>
                </c:pt>
                <c:pt idx="16">
                  <c:v>18.01416298765211</c:v>
                </c:pt>
                <c:pt idx="17">
                  <c:v>17.9471109798865</c:v>
                </c:pt>
                <c:pt idx="18">
                  <c:v>20.60457702654393</c:v>
                </c:pt>
                <c:pt idx="19">
                  <c:v>21.10494795006363</c:v>
                </c:pt>
                <c:pt idx="20">
                  <c:v>20.89827830735778</c:v>
                </c:pt>
                <c:pt idx="21">
                  <c:v>18.79829024183584</c:v>
                </c:pt>
                <c:pt idx="22">
                  <c:v>19.24235505463213</c:v>
                </c:pt>
                <c:pt idx="23">
                  <c:v>18.3818867654074</c:v>
                </c:pt>
                <c:pt idx="24">
                  <c:v>18.78414318721638</c:v>
                </c:pt>
                <c:pt idx="25">
                  <c:v>18.74891276258417</c:v>
                </c:pt>
                <c:pt idx="26">
                  <c:v>19.12743211429614</c:v>
                </c:pt>
                <c:pt idx="27">
                  <c:v>25.96069290185452</c:v>
                </c:pt>
                <c:pt idx="28">
                  <c:v>27.20858287976979</c:v>
                </c:pt>
                <c:pt idx="29">
                  <c:v>26.15539104148164</c:v>
                </c:pt>
                <c:pt idx="30">
                  <c:v>20.45346345383939</c:v>
                </c:pt>
                <c:pt idx="31">
                  <c:v>20.78807143141345</c:v>
                </c:pt>
                <c:pt idx="32">
                  <c:v>20.79433400802708</c:v>
                </c:pt>
                <c:pt idx="33">
                  <c:v>19.7374774197516</c:v>
                </c:pt>
                <c:pt idx="34">
                  <c:v>20.68272738665709</c:v>
                </c:pt>
                <c:pt idx="35">
                  <c:v>20.87299789023642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9930040"/>
        <c:axId val="256920792"/>
      </c:barChart>
      <c:catAx>
        <c:axId val="659930040"/>
        <c:scaling>
          <c:orientation val="minMax"/>
        </c:scaling>
        <c:delete val="0"/>
        <c:axPos val="b"/>
        <c:majorTickMark val="out"/>
        <c:minorTickMark val="none"/>
        <c:tickLblPos val="nextTo"/>
        <c:crossAx val="256920792"/>
        <c:crosses val="autoZero"/>
        <c:auto val="1"/>
        <c:lblAlgn val="ctr"/>
        <c:lblOffset val="100"/>
        <c:noMultiLvlLbl val="0"/>
      </c:catAx>
      <c:valAx>
        <c:axId val="256920792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659930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Analysis!$E$4:$E$12</c:f>
              <c:numCache>
                <c:formatCode>0.00</c:formatCode>
                <c:ptCount val="9"/>
                <c:pt idx="0">
                  <c:v>24.69774208583706</c:v>
                </c:pt>
                <c:pt idx="1">
                  <c:v>23.80636495059717</c:v>
                </c:pt>
                <c:pt idx="2">
                  <c:v>24.20126820056955</c:v>
                </c:pt>
                <c:pt idx="3">
                  <c:v>21.45921361861748</c:v>
                </c:pt>
                <c:pt idx="4">
                  <c:v>21.14537266829853</c:v>
                </c:pt>
                <c:pt idx="5">
                  <c:v>21.31303965797791</c:v>
                </c:pt>
                <c:pt idx="6">
                  <c:v>20.1857120141492</c:v>
                </c:pt>
                <c:pt idx="7">
                  <c:v>20.6637369353488</c:v>
                </c:pt>
                <c:pt idx="8">
                  <c:v>21.4469850374918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Analysis!$E$13:$E$21</c:f>
              <c:numCache>
                <c:formatCode>0.00</c:formatCode>
                <c:ptCount val="9"/>
                <c:pt idx="0">
                  <c:v>18.19409281369901</c:v>
                </c:pt>
                <c:pt idx="1">
                  <c:v>17.9777033289937</c:v>
                </c:pt>
                <c:pt idx="2">
                  <c:v>17.8188859410216</c:v>
                </c:pt>
                <c:pt idx="3">
                  <c:v>18.35607559616135</c:v>
                </c:pt>
                <c:pt idx="4">
                  <c:v>18.04733045413386</c:v>
                </c:pt>
                <c:pt idx="5">
                  <c:v>18.78355279790618</c:v>
                </c:pt>
                <c:pt idx="6">
                  <c:v>18.59621778281883</c:v>
                </c:pt>
                <c:pt idx="7">
                  <c:v>18.01416298765211</c:v>
                </c:pt>
                <c:pt idx="8">
                  <c:v>17.9471109798865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Analysis!$E$22:$E$30</c:f>
              <c:numCache>
                <c:formatCode>0.00</c:formatCode>
                <c:ptCount val="9"/>
                <c:pt idx="0">
                  <c:v>20.60457702654393</c:v>
                </c:pt>
                <c:pt idx="1">
                  <c:v>21.10494795006363</c:v>
                </c:pt>
                <c:pt idx="2">
                  <c:v>20.89827830735778</c:v>
                </c:pt>
                <c:pt idx="3">
                  <c:v>18.79829024183584</c:v>
                </c:pt>
                <c:pt idx="4">
                  <c:v>19.24235505463213</c:v>
                </c:pt>
                <c:pt idx="5">
                  <c:v>18.3818867654074</c:v>
                </c:pt>
                <c:pt idx="6">
                  <c:v>18.78414318721638</c:v>
                </c:pt>
                <c:pt idx="7">
                  <c:v>18.74891276258417</c:v>
                </c:pt>
                <c:pt idx="8">
                  <c:v>19.12743211429614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Analysis!$E$31:$E$39</c:f>
              <c:numCache>
                <c:formatCode>0.00</c:formatCode>
                <c:ptCount val="9"/>
                <c:pt idx="0">
                  <c:v>25.96069290185452</c:v>
                </c:pt>
                <c:pt idx="1">
                  <c:v>27.20858287976979</c:v>
                </c:pt>
                <c:pt idx="2">
                  <c:v>26.15539104148164</c:v>
                </c:pt>
                <c:pt idx="3">
                  <c:v>20.45346345383939</c:v>
                </c:pt>
                <c:pt idx="4">
                  <c:v>20.78807143141345</c:v>
                </c:pt>
                <c:pt idx="5">
                  <c:v>20.79433400802708</c:v>
                </c:pt>
                <c:pt idx="6">
                  <c:v>19.7374774197516</c:v>
                </c:pt>
                <c:pt idx="7">
                  <c:v>20.68272738665709</c:v>
                </c:pt>
                <c:pt idx="8">
                  <c:v>20.87299789023642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Analysis!$E$46:$E$57</c:f>
              <c:numCache>
                <c:formatCode>0.00</c:formatCode>
                <c:ptCount val="12"/>
                <c:pt idx="0">
                  <c:v>24.23512507900126</c:v>
                </c:pt>
                <c:pt idx="1">
                  <c:v>21.30587531496464</c:v>
                </c:pt>
                <c:pt idx="2">
                  <c:v>20.76547799566326</c:v>
                </c:pt>
                <c:pt idx="3">
                  <c:v>17.99689402790477</c:v>
                </c:pt>
                <c:pt idx="4">
                  <c:v>18.39565294940046</c:v>
                </c:pt>
                <c:pt idx="5">
                  <c:v>18.18583058345248</c:v>
                </c:pt>
                <c:pt idx="6">
                  <c:v>20.86926776132178</c:v>
                </c:pt>
                <c:pt idx="7">
                  <c:v>18.80751068729178</c:v>
                </c:pt>
                <c:pt idx="8">
                  <c:v>18.8868293546989</c:v>
                </c:pt>
                <c:pt idx="9">
                  <c:v>26.44155560770198</c:v>
                </c:pt>
                <c:pt idx="10">
                  <c:v>20.67862296442664</c:v>
                </c:pt>
                <c:pt idx="11">
                  <c:v>20.43106756554837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251192"/>
        <c:axId val="659567336"/>
      </c:scatterChart>
      <c:valAx>
        <c:axId val="660251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9567336"/>
        <c:crosses val="autoZero"/>
        <c:crossBetween val="midCat"/>
      </c:valAx>
      <c:valAx>
        <c:axId val="65956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660251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Analysis!$A$4:$A$12</c:f>
              <c:numCache>
                <c:formatCode>General</c:formatCode>
                <c:ptCount val="9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</c:numCache>
            </c:numRef>
          </c:xVal>
          <c:yVal>
            <c:numRef>
              <c:f>Analysis!$J$4:$J$12</c:f>
              <c:numCache>
                <c:formatCode>0.00</c:formatCode>
                <c:ptCount val="9"/>
                <c:pt idx="0">
                  <c:v>0.725668722082957</c:v>
                </c:pt>
                <c:pt idx="1">
                  <c:v>1.346076243525968</c:v>
                </c:pt>
                <c:pt idx="2">
                  <c:v>1.023745335439491</c:v>
                </c:pt>
                <c:pt idx="3">
                  <c:v>6.849085928321017</c:v>
                </c:pt>
                <c:pt idx="4">
                  <c:v>8.513500282889408</c:v>
                </c:pt>
                <c:pt idx="5">
                  <c:v>7.579409323343624</c:v>
                </c:pt>
                <c:pt idx="6">
                  <c:v>16.5575012823423</c:v>
                </c:pt>
                <c:pt idx="7">
                  <c:v>11.88762118876369</c:v>
                </c:pt>
                <c:pt idx="8">
                  <c:v>6.907386931803282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Analysis!$B$13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Analysis!$A$13:$A$21</c:f>
              <c:numCache>
                <c:formatCode>General</c:formatCode>
                <c:ptCount val="9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</c:numCache>
            </c:numRef>
          </c:xVal>
          <c:yVal>
            <c:numRef>
              <c:f>Analysis!$J$13:$J$21</c:f>
              <c:numCache>
                <c:formatCode>0.00</c:formatCode>
                <c:ptCount val="9"/>
                <c:pt idx="0">
                  <c:v>65.84638191693097</c:v>
                </c:pt>
                <c:pt idx="1">
                  <c:v>76.5017979822481</c:v>
                </c:pt>
                <c:pt idx="2">
                  <c:v>85.40443813934475</c:v>
                </c:pt>
                <c:pt idx="3">
                  <c:v>58.8532215193169</c:v>
                </c:pt>
                <c:pt idx="4">
                  <c:v>72.89735808598674</c:v>
                </c:pt>
                <c:pt idx="5">
                  <c:v>43.76095389726911</c:v>
                </c:pt>
                <c:pt idx="6">
                  <c:v>49.8287782578457</c:v>
                </c:pt>
                <c:pt idx="7">
                  <c:v>74.59267663721712</c:v>
                </c:pt>
                <c:pt idx="8">
                  <c:v>78.14134046378827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Analysis!$B$22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Analysis!$A$22:$A$30</c:f>
              <c:numCache>
                <c:formatCode>General</c:formatCode>
                <c:ptCount val="9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</c:numCache>
            </c:numRef>
          </c:xVal>
          <c:yVal>
            <c:numRef>
              <c:f>Analysis!$J$22:$J$30</c:f>
              <c:numCache>
                <c:formatCode>0.00</c:formatCode>
                <c:ptCount val="9"/>
                <c:pt idx="0">
                  <c:v>12.38522396625772</c:v>
                </c:pt>
                <c:pt idx="1">
                  <c:v>8.755424503807446</c:v>
                </c:pt>
                <c:pt idx="2">
                  <c:v>10.10394489977506</c:v>
                </c:pt>
                <c:pt idx="3">
                  <c:v>43.3162017137761</c:v>
                </c:pt>
                <c:pt idx="4">
                  <c:v>31.84003517046722</c:v>
                </c:pt>
                <c:pt idx="5">
                  <c:v>57.80964522797776</c:v>
                </c:pt>
                <c:pt idx="6">
                  <c:v>43.74304941088494</c:v>
                </c:pt>
                <c:pt idx="7">
                  <c:v>44.82439843400406</c:v>
                </c:pt>
                <c:pt idx="8">
                  <c:v>34.4801217786006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Analysis!$B$31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Analysis!$A$31:$A$39</c:f>
              <c:numCache>
                <c:formatCode>General</c:formatCode>
                <c:ptCount val="9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  <c:pt idx="6">
                  <c:v>4.9</c:v>
                </c:pt>
                <c:pt idx="7">
                  <c:v>4.9</c:v>
                </c:pt>
                <c:pt idx="8">
                  <c:v>4.9</c:v>
                </c:pt>
              </c:numCache>
            </c:numRef>
          </c:xVal>
          <c:yVal>
            <c:numRef>
              <c:f>Analysis!$J$31:$J$39</c:f>
              <c:numCache>
                <c:formatCode>0.00</c:formatCode>
                <c:ptCount val="9"/>
                <c:pt idx="0">
                  <c:v>0.302379486908258</c:v>
                </c:pt>
                <c:pt idx="1">
                  <c:v>0.127320991247552</c:v>
                </c:pt>
                <c:pt idx="2">
                  <c:v>0.264205799009365</c:v>
                </c:pt>
                <c:pt idx="3">
                  <c:v>13.75287775260351</c:v>
                </c:pt>
                <c:pt idx="4">
                  <c:v>10.9060263986647</c:v>
                </c:pt>
                <c:pt idx="5">
                  <c:v>10.85878717118932</c:v>
                </c:pt>
                <c:pt idx="6">
                  <c:v>22.59055264131423</c:v>
                </c:pt>
                <c:pt idx="7">
                  <c:v>11.73216769325391</c:v>
                </c:pt>
                <c:pt idx="8">
                  <c:v>10.2825571755256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Analysis!$A$44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Analysis!$A$46:$A$57</c:f>
              <c:numCache>
                <c:formatCode>General</c:formatCode>
                <c:ptCount val="12"/>
                <c:pt idx="0">
                  <c:v>1.3</c:v>
                </c:pt>
                <c:pt idx="1">
                  <c:v>1.6</c:v>
                </c:pt>
                <c:pt idx="2">
                  <c:v>1.9</c:v>
                </c:pt>
                <c:pt idx="3">
                  <c:v>2.3</c:v>
                </c:pt>
                <c:pt idx="4">
                  <c:v>2.6</c:v>
                </c:pt>
                <c:pt idx="5">
                  <c:v>2.9</c:v>
                </c:pt>
                <c:pt idx="6">
                  <c:v>3.3</c:v>
                </c:pt>
                <c:pt idx="7">
                  <c:v>3.6</c:v>
                </c:pt>
                <c:pt idx="8">
                  <c:v>3.9</c:v>
                </c:pt>
                <c:pt idx="9">
                  <c:v>4.3</c:v>
                </c:pt>
                <c:pt idx="10">
                  <c:v>4.6</c:v>
                </c:pt>
                <c:pt idx="11">
                  <c:v>4.9</c:v>
                </c:pt>
              </c:numCache>
            </c:numRef>
          </c:xVal>
          <c:yVal>
            <c:numRef>
              <c:f>Analysis!$J$46:$J$57</c:f>
              <c:numCache>
                <c:formatCode>0.00</c:formatCode>
                <c:ptCount val="12"/>
                <c:pt idx="0">
                  <c:v>1.000000000000002</c:v>
                </c:pt>
                <c:pt idx="1">
                  <c:v>7.617141858098833</c:v>
                </c:pt>
                <c:pt idx="2">
                  <c:v>11.07816543723866</c:v>
                </c:pt>
                <c:pt idx="3">
                  <c:v>75.4909109884323</c:v>
                </c:pt>
                <c:pt idx="4">
                  <c:v>57.2606494993518</c:v>
                </c:pt>
                <c:pt idx="5">
                  <c:v>66.22456217527704</c:v>
                </c:pt>
                <c:pt idx="6">
                  <c:v>10.30917741737902</c:v>
                </c:pt>
                <c:pt idx="7">
                  <c:v>43.04024519641391</c:v>
                </c:pt>
                <c:pt idx="8">
                  <c:v>40.737787523736</c:v>
                </c:pt>
                <c:pt idx="9">
                  <c:v>0.216669722704444</c:v>
                </c:pt>
                <c:pt idx="10">
                  <c:v>11.76559286732971</c:v>
                </c:pt>
                <c:pt idx="11">
                  <c:v>13.96803828690619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297176"/>
        <c:axId val="664302376"/>
      </c:scatterChart>
      <c:valAx>
        <c:axId val="664297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4302376"/>
        <c:crosses val="autoZero"/>
        <c:crossBetween val="midCat"/>
      </c:valAx>
      <c:valAx>
        <c:axId val="664302376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664297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4" Type="http://schemas.openxmlformats.org/officeDocument/2006/relationships/chart" Target="../charts/chart15.xml"/><Relationship Id="rId5" Type="http://schemas.openxmlformats.org/officeDocument/2006/relationships/chart" Target="../charts/chart16.xml"/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Relationship Id="rId3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</xdr:row>
      <xdr:rowOff>38100</xdr:rowOff>
    </xdr:from>
    <xdr:to>
      <xdr:col>12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800100</xdr:colOff>
      <xdr:row>1</xdr:row>
      <xdr:rowOff>38100</xdr:rowOff>
    </xdr:from>
    <xdr:to>
      <xdr:col>17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17</xdr:row>
      <xdr:rowOff>152400</xdr:rowOff>
    </xdr:from>
    <xdr:to>
      <xdr:col>12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12700</xdr:colOff>
      <xdr:row>34</xdr:row>
      <xdr:rowOff>101600</xdr:rowOff>
    </xdr:from>
    <xdr:to>
      <xdr:col>12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787400</xdr:colOff>
      <xdr:row>17</xdr:row>
      <xdr:rowOff>152400</xdr:rowOff>
    </xdr:from>
    <xdr:to>
      <xdr:col>17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800100</xdr:colOff>
      <xdr:row>34</xdr:row>
      <xdr:rowOff>114300</xdr:rowOff>
    </xdr:from>
    <xdr:to>
      <xdr:col>17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456080</xdr:colOff>
      <xdr:row>2</xdr:row>
      <xdr:rowOff>19050</xdr:rowOff>
    </xdr:from>
    <xdr:to>
      <xdr:col>23</xdr:col>
      <xdr:colOff>449729</xdr:colOff>
      <xdr:row>22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336550</xdr:colOff>
      <xdr:row>22</xdr:row>
      <xdr:rowOff>120650</xdr:rowOff>
    </xdr:from>
    <xdr:to>
      <xdr:col>20</xdr:col>
      <xdr:colOff>146050</xdr:colOff>
      <xdr:row>39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12686</xdr:colOff>
      <xdr:row>64</xdr:row>
      <xdr:rowOff>25400</xdr:rowOff>
    </xdr:from>
    <xdr:to>
      <xdr:col>9</xdr:col>
      <xdr:colOff>260424</xdr:colOff>
      <xdr:row>86</xdr:row>
      <xdr:rowOff>77838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165100</xdr:colOff>
      <xdr:row>22</xdr:row>
      <xdr:rowOff>127000</xdr:rowOff>
    </xdr:from>
    <xdr:to>
      <xdr:col>24</xdr:col>
      <xdr:colOff>927100</xdr:colOff>
      <xdr:row>39</xdr:row>
      <xdr:rowOff>63500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279400</xdr:colOff>
      <xdr:row>64</xdr:row>
      <xdr:rowOff>25785</xdr:rowOff>
    </xdr:from>
    <xdr:to>
      <xdr:col>15</xdr:col>
      <xdr:colOff>667476</xdr:colOff>
      <xdr:row>86</xdr:row>
      <xdr:rowOff>78223</xdr:rowOff>
    </xdr:to>
    <xdr:graphicFrame macro="">
      <xdr:nvGraphicFramePr>
        <xdr:cNvPr id="6" name="Chart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456080</xdr:colOff>
      <xdr:row>2</xdr:row>
      <xdr:rowOff>19050</xdr:rowOff>
    </xdr:from>
    <xdr:to>
      <xdr:col>23</xdr:col>
      <xdr:colOff>449729</xdr:colOff>
      <xdr:row>22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336550</xdr:colOff>
      <xdr:row>22</xdr:row>
      <xdr:rowOff>120650</xdr:rowOff>
    </xdr:from>
    <xdr:to>
      <xdr:col>20</xdr:col>
      <xdr:colOff>146050</xdr:colOff>
      <xdr:row>39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12686</xdr:colOff>
      <xdr:row>64</xdr:row>
      <xdr:rowOff>25400</xdr:rowOff>
    </xdr:from>
    <xdr:to>
      <xdr:col>9</xdr:col>
      <xdr:colOff>260424</xdr:colOff>
      <xdr:row>86</xdr:row>
      <xdr:rowOff>77838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165100</xdr:colOff>
      <xdr:row>22</xdr:row>
      <xdr:rowOff>127000</xdr:rowOff>
    </xdr:from>
    <xdr:to>
      <xdr:col>24</xdr:col>
      <xdr:colOff>927100</xdr:colOff>
      <xdr:row>39</xdr:row>
      <xdr:rowOff>63500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279400</xdr:colOff>
      <xdr:row>64</xdr:row>
      <xdr:rowOff>25785</xdr:rowOff>
    </xdr:from>
    <xdr:to>
      <xdr:col>15</xdr:col>
      <xdr:colOff>667476</xdr:colOff>
      <xdr:row>86</xdr:row>
      <xdr:rowOff>78223</xdr:rowOff>
    </xdr:to>
    <xdr:graphicFrame macro="">
      <xdr:nvGraphicFramePr>
        <xdr:cNvPr id="6" name="Chart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146050</xdr:colOff>
      <xdr:row>2</xdr:row>
      <xdr:rowOff>146050</xdr:rowOff>
    </xdr:from>
    <xdr:to>
      <xdr:col>13</xdr:col>
      <xdr:colOff>908050</xdr:colOff>
      <xdr:row>19</xdr:row>
      <xdr:rowOff>82550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57</xdr:row>
      <xdr:rowOff>0</xdr:rowOff>
    </xdr:from>
    <xdr:to>
      <xdr:col>11</xdr:col>
      <xdr:colOff>680176</xdr:colOff>
      <xdr:row>79</xdr:row>
      <xdr:rowOff>52438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749300</xdr:colOff>
      <xdr:row>55</xdr:row>
      <xdr:rowOff>101600</xdr:rowOff>
    </xdr:from>
    <xdr:to>
      <xdr:col>17</xdr:col>
      <xdr:colOff>571500</xdr:colOff>
      <xdr:row>72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749300</xdr:colOff>
      <xdr:row>72</xdr:row>
      <xdr:rowOff>63500</xdr:rowOff>
    </xdr:from>
    <xdr:to>
      <xdr:col>17</xdr:col>
      <xdr:colOff>571500</xdr:colOff>
      <xdr:row>89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topLeftCell="A18" workbookViewId="0">
      <selection activeCell="H27" sqref="H27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3" max="3" width="6.28515625" bestFit="1" customWidth="1"/>
    <col min="5" max="5" width="15.5703125" bestFit="1" customWidth="1"/>
    <col min="6" max="6" width="15.5703125" customWidth="1"/>
    <col min="7" max="7" width="8" bestFit="1" customWidth="1"/>
  </cols>
  <sheetData>
    <row r="1" spans="1:7" ht="18">
      <c r="A1" s="3" t="s">
        <v>164</v>
      </c>
    </row>
    <row r="2" spans="1:7" ht="13" customHeight="1">
      <c r="B2" s="2" t="s">
        <v>41</v>
      </c>
      <c r="C2" s="2" t="s">
        <v>42</v>
      </c>
      <c r="D2" s="2" t="s">
        <v>43</v>
      </c>
      <c r="E2" s="45" t="s">
        <v>96</v>
      </c>
      <c r="F2" s="46" t="s">
        <v>122</v>
      </c>
      <c r="G2" s="46" t="s">
        <v>125</v>
      </c>
    </row>
    <row r="3" spans="1:7" ht="13" customHeight="1">
      <c r="A3">
        <v>1</v>
      </c>
      <c r="B3" s="18" t="s">
        <v>49</v>
      </c>
      <c r="C3" s="19">
        <v>35.084304009231971</v>
      </c>
      <c r="D3" s="20">
        <v>77.5</v>
      </c>
      <c r="E3" s="21" t="s">
        <v>84</v>
      </c>
      <c r="F3" s="21" t="s">
        <v>123</v>
      </c>
      <c r="G3" s="21"/>
    </row>
    <row r="4" spans="1:7" ht="13" customHeight="1">
      <c r="A4">
        <v>1</v>
      </c>
      <c r="B4" s="22" t="s">
        <v>50</v>
      </c>
      <c r="C4" s="23">
        <v>33.946548481439201</v>
      </c>
      <c r="D4" s="24">
        <v>78</v>
      </c>
      <c r="E4" s="25" t="s">
        <v>85</v>
      </c>
      <c r="F4" s="21" t="s">
        <v>123</v>
      </c>
      <c r="G4" s="21"/>
    </row>
    <row r="5" spans="1:7" ht="13" customHeight="1">
      <c r="A5">
        <v>1</v>
      </c>
      <c r="B5" s="22" t="s">
        <v>51</v>
      </c>
      <c r="C5" s="23">
        <v>34.024369185036655</v>
      </c>
      <c r="D5" s="24">
        <v>78</v>
      </c>
      <c r="E5" s="25" t="s">
        <v>86</v>
      </c>
      <c r="F5" s="21" t="s">
        <v>123</v>
      </c>
      <c r="G5" s="21"/>
    </row>
    <row r="6" spans="1:7" ht="13" customHeight="1">
      <c r="A6">
        <v>1</v>
      </c>
      <c r="B6" s="22" t="s">
        <v>52</v>
      </c>
      <c r="C6" s="23">
        <v>35.776335099733615</v>
      </c>
      <c r="D6" s="24">
        <v>78</v>
      </c>
      <c r="E6" s="25" t="s">
        <v>87</v>
      </c>
      <c r="F6" s="21" t="s">
        <v>123</v>
      </c>
      <c r="G6" s="21"/>
    </row>
    <row r="7" spans="1:7" ht="13" customHeight="1">
      <c r="A7">
        <v>1</v>
      </c>
      <c r="B7" s="22" t="s">
        <v>2</v>
      </c>
      <c r="C7" s="23">
        <v>37.937576651213199</v>
      </c>
      <c r="D7" s="24">
        <v>78</v>
      </c>
      <c r="E7" s="25" t="s">
        <v>88</v>
      </c>
      <c r="F7" s="21" t="s">
        <v>123</v>
      </c>
      <c r="G7" s="21"/>
    </row>
    <row r="8" spans="1:7" ht="13" customHeight="1">
      <c r="A8">
        <v>1</v>
      </c>
      <c r="B8" s="22" t="s">
        <v>3</v>
      </c>
      <c r="C8" s="23">
        <v>34.312764059374352</v>
      </c>
      <c r="D8" s="24">
        <v>78</v>
      </c>
      <c r="E8" s="25" t="s">
        <v>89</v>
      </c>
      <c r="F8" s="21" t="s">
        <v>123</v>
      </c>
      <c r="G8" s="21"/>
    </row>
    <row r="9" spans="1:7" ht="13" customHeight="1">
      <c r="A9">
        <v>1</v>
      </c>
      <c r="B9" s="22" t="s">
        <v>53</v>
      </c>
      <c r="C9" s="23">
        <v>35.691492134018155</v>
      </c>
      <c r="D9" s="24">
        <v>78</v>
      </c>
      <c r="E9" s="25" t="s">
        <v>90</v>
      </c>
      <c r="F9" s="21" t="s">
        <v>123</v>
      </c>
      <c r="G9" s="21"/>
    </row>
    <row r="10" spans="1:7" ht="13" customHeight="1">
      <c r="A10">
        <v>1</v>
      </c>
      <c r="B10" s="22" t="s">
        <v>54</v>
      </c>
      <c r="C10" s="23">
        <v>37.061840547551263</v>
      </c>
      <c r="D10" s="24">
        <v>78</v>
      </c>
      <c r="E10" s="25" t="s">
        <v>91</v>
      </c>
      <c r="F10" s="21" t="s">
        <v>123</v>
      </c>
      <c r="G10" s="21"/>
    </row>
    <row r="11" spans="1:7" ht="13" customHeight="1">
      <c r="A11">
        <v>1</v>
      </c>
      <c r="B11" s="22" t="s">
        <v>55</v>
      </c>
      <c r="C11" s="23">
        <v>34.639922526549569</v>
      </c>
      <c r="D11" s="24">
        <v>78</v>
      </c>
      <c r="E11" s="25" t="s">
        <v>92</v>
      </c>
      <c r="F11" s="21" t="s">
        <v>123</v>
      </c>
      <c r="G11" s="21"/>
    </row>
    <row r="12" spans="1:7" ht="13" customHeight="1">
      <c r="A12">
        <v>1</v>
      </c>
      <c r="B12" s="22" t="s">
        <v>56</v>
      </c>
      <c r="C12" s="23">
        <v>36.913022126327895</v>
      </c>
      <c r="D12" s="24">
        <v>78</v>
      </c>
      <c r="E12" s="25" t="s">
        <v>93</v>
      </c>
      <c r="F12" s="21" t="s">
        <v>123</v>
      </c>
      <c r="G12" s="21"/>
    </row>
    <row r="13" spans="1:7" ht="13" customHeight="1">
      <c r="A13">
        <v>1</v>
      </c>
      <c r="B13" s="22" t="s">
        <v>57</v>
      </c>
      <c r="C13" s="23">
        <v>34.277014844133284</v>
      </c>
      <c r="D13" s="24">
        <v>78</v>
      </c>
      <c r="E13" s="25" t="s">
        <v>94</v>
      </c>
      <c r="F13" s="21" t="s">
        <v>123</v>
      </c>
      <c r="G13" s="21"/>
    </row>
    <row r="14" spans="1:7" ht="13" customHeight="1">
      <c r="A14" s="28">
        <v>1</v>
      </c>
      <c r="B14" s="29" t="s">
        <v>58</v>
      </c>
      <c r="C14" s="30">
        <v>34.926883842366237</v>
      </c>
      <c r="D14" s="31">
        <v>78</v>
      </c>
      <c r="E14" s="32" t="s">
        <v>95</v>
      </c>
      <c r="F14" s="32" t="s">
        <v>123</v>
      </c>
      <c r="G14" s="32"/>
    </row>
    <row r="15" spans="1:7" ht="13" customHeight="1">
      <c r="A15">
        <v>1</v>
      </c>
      <c r="B15" s="14" t="s">
        <v>4</v>
      </c>
      <c r="C15" s="15">
        <v>19.177599328149178</v>
      </c>
      <c r="D15" s="16">
        <v>81.5</v>
      </c>
      <c r="E15" s="17" t="s">
        <v>84</v>
      </c>
      <c r="F15" s="17" t="s">
        <v>97</v>
      </c>
      <c r="G15" s="53">
        <f>C3-AVERAGE(C15,C27)</f>
        <v>15.841948954599843</v>
      </c>
    </row>
    <row r="16" spans="1:7" ht="13" customHeight="1">
      <c r="A16">
        <v>1</v>
      </c>
      <c r="B16" s="14" t="s">
        <v>5</v>
      </c>
      <c r="C16" s="15">
        <v>20.816854662185499</v>
      </c>
      <c r="D16" s="16">
        <v>82</v>
      </c>
      <c r="E16" s="17" t="s">
        <v>85</v>
      </c>
      <c r="F16" s="17" t="s">
        <v>97</v>
      </c>
      <c r="G16" s="53">
        <f t="shared" ref="G16:G26" si="0">C4-AVERAGE(C16,C28)</f>
        <v>13.073550591202782</v>
      </c>
    </row>
    <row r="17" spans="1:13" ht="13" customHeight="1">
      <c r="A17">
        <v>1</v>
      </c>
      <c r="B17" s="14" t="s">
        <v>6</v>
      </c>
      <c r="C17" s="15">
        <v>21.236289044349288</v>
      </c>
      <c r="D17" s="16">
        <v>82</v>
      </c>
      <c r="E17" s="17" t="s">
        <v>86</v>
      </c>
      <c r="F17" s="17" t="s">
        <v>97</v>
      </c>
      <c r="G17" s="53">
        <f t="shared" si="0"/>
        <v>12.711329527058744</v>
      </c>
    </row>
    <row r="18" spans="1:13" ht="13" customHeight="1">
      <c r="A18">
        <v>1</v>
      </c>
      <c r="B18" s="14" t="s">
        <v>7</v>
      </c>
      <c r="C18" s="15">
        <v>17.795247091370651</v>
      </c>
      <c r="D18" s="16">
        <v>82</v>
      </c>
      <c r="E18" s="17" t="s">
        <v>87</v>
      </c>
      <c r="F18" s="17" t="s">
        <v>97</v>
      </c>
      <c r="G18" s="53">
        <f t="shared" si="0"/>
        <v>17.957449158712016</v>
      </c>
    </row>
    <row r="19" spans="1:13" ht="13" customHeight="1">
      <c r="A19">
        <v>1</v>
      </c>
      <c r="B19" s="14" t="s">
        <v>8</v>
      </c>
      <c r="C19" s="15">
        <v>20.679802430296871</v>
      </c>
      <c r="D19" s="16">
        <v>82</v>
      </c>
      <c r="E19" s="17" t="s">
        <v>88</v>
      </c>
      <c r="F19" s="17" t="s">
        <v>97</v>
      </c>
      <c r="G19" s="53">
        <f t="shared" si="0"/>
        <v>17.143242643186124</v>
      </c>
    </row>
    <row r="20" spans="1:13" ht="13" customHeight="1">
      <c r="A20">
        <v>1</v>
      </c>
      <c r="B20" s="14" t="s">
        <v>9</v>
      </c>
      <c r="C20" s="15">
        <v>19.716025527184094</v>
      </c>
      <c r="D20" s="16">
        <v>82</v>
      </c>
      <c r="E20" s="17" t="s">
        <v>89</v>
      </c>
      <c r="F20" s="17" t="s">
        <v>97</v>
      </c>
      <c r="G20" s="53">
        <f t="shared" si="0"/>
        <v>14.575286639622753</v>
      </c>
    </row>
    <row r="21" spans="1:13" ht="13" customHeight="1">
      <c r="A21">
        <v>1</v>
      </c>
      <c r="B21" s="14" t="s">
        <v>10</v>
      </c>
      <c r="C21" s="15">
        <v>21.39070995070314</v>
      </c>
      <c r="D21" s="16">
        <v>82</v>
      </c>
      <c r="E21" s="17" t="s">
        <v>90</v>
      </c>
      <c r="F21" s="17" t="s">
        <v>97</v>
      </c>
      <c r="G21" s="53">
        <f t="shared" si="0"/>
        <v>14.232278515400672</v>
      </c>
    </row>
    <row r="22" spans="1:13" ht="13" customHeight="1">
      <c r="A22">
        <v>1</v>
      </c>
      <c r="B22" s="14" t="s">
        <v>11</v>
      </c>
      <c r="C22" s="15">
        <v>20.617637002637846</v>
      </c>
      <c r="D22" s="16">
        <v>82</v>
      </c>
      <c r="E22" s="17" t="s">
        <v>91</v>
      </c>
      <c r="F22" s="17" t="s">
        <v>97</v>
      </c>
      <c r="G22" s="53">
        <f t="shared" si="0"/>
        <v>16.379113160894171</v>
      </c>
    </row>
    <row r="23" spans="1:13" ht="13" customHeight="1">
      <c r="A23">
        <v>1</v>
      </c>
      <c r="B23" s="14" t="s">
        <v>12</v>
      </c>
      <c r="C23" s="15">
        <v>17.937451729846224</v>
      </c>
      <c r="D23" s="16">
        <v>82</v>
      </c>
      <c r="E23" s="17" t="s">
        <v>92</v>
      </c>
      <c r="F23" s="17" t="s">
        <v>97</v>
      </c>
      <c r="G23" s="53">
        <f t="shared" si="0"/>
        <v>15.856369728643394</v>
      </c>
    </row>
    <row r="24" spans="1:13" ht="13" customHeight="1">
      <c r="A24">
        <v>1</v>
      </c>
      <c r="B24" s="14" t="s">
        <v>13</v>
      </c>
      <c r="C24" s="15">
        <v>27.180418043133777</v>
      </c>
      <c r="D24" s="16">
        <v>82</v>
      </c>
      <c r="E24" s="17" t="s">
        <v>93</v>
      </c>
      <c r="F24" s="17" t="s">
        <v>97</v>
      </c>
      <c r="G24" s="53">
        <f t="shared" si="0"/>
        <v>9.7044392465581097</v>
      </c>
    </row>
    <row r="25" spans="1:13" ht="13" customHeight="1">
      <c r="A25">
        <v>1</v>
      </c>
      <c r="B25" s="14" t="s">
        <v>14</v>
      </c>
      <c r="C25" s="15">
        <v>20.874277698353982</v>
      </c>
      <c r="D25" s="16">
        <v>82</v>
      </c>
      <c r="E25" s="17" t="s">
        <v>94</v>
      </c>
      <c r="F25" s="17" t="s">
        <v>97</v>
      </c>
      <c r="G25" s="53">
        <f t="shared" si="0"/>
        <v>13.488943412719831</v>
      </c>
    </row>
    <row r="26" spans="1:13" ht="13" customHeight="1">
      <c r="A26" s="28">
        <v>1</v>
      </c>
      <c r="B26" s="35" t="s">
        <v>15</v>
      </c>
      <c r="C26" s="36">
        <v>18.375849850638012</v>
      </c>
      <c r="D26" s="37">
        <v>82</v>
      </c>
      <c r="E26" s="38" t="s">
        <v>95</v>
      </c>
      <c r="F26" s="38" t="s">
        <v>97</v>
      </c>
      <c r="G26" s="54">
        <f t="shared" si="0"/>
        <v>16.570808246204891</v>
      </c>
      <c r="M26" s="9"/>
    </row>
    <row r="27" spans="1:13" ht="13" customHeight="1">
      <c r="A27">
        <v>1</v>
      </c>
      <c r="B27" s="14" t="s">
        <v>16</v>
      </c>
      <c r="C27" s="15">
        <v>19.307110781115078</v>
      </c>
      <c r="D27" s="16">
        <v>81.5</v>
      </c>
      <c r="E27" s="17" t="s">
        <v>84</v>
      </c>
      <c r="F27" s="17" t="s">
        <v>97</v>
      </c>
      <c r="G27" s="17"/>
      <c r="M27" s="9"/>
    </row>
    <row r="28" spans="1:13" ht="13" customHeight="1">
      <c r="A28">
        <v>1</v>
      </c>
      <c r="B28" s="14" t="s">
        <v>17</v>
      </c>
      <c r="C28" s="15">
        <v>20.929141118287344</v>
      </c>
      <c r="D28" s="16">
        <v>81.5</v>
      </c>
      <c r="E28" s="17" t="s">
        <v>85</v>
      </c>
      <c r="F28" s="17" t="s">
        <v>97</v>
      </c>
      <c r="G28" s="17"/>
    </row>
    <row r="29" spans="1:13" ht="13" customHeight="1">
      <c r="A29">
        <v>1</v>
      </c>
      <c r="B29" s="14" t="s">
        <v>18</v>
      </c>
      <c r="C29" s="39">
        <v>21.389790271606536</v>
      </c>
      <c r="D29" s="16">
        <v>82</v>
      </c>
      <c r="E29" s="17" t="s">
        <v>86</v>
      </c>
      <c r="F29" s="17" t="s">
        <v>97</v>
      </c>
      <c r="G29" s="17"/>
    </row>
    <row r="30" spans="1:13" ht="13" customHeight="1">
      <c r="A30">
        <v>1</v>
      </c>
      <c r="B30" s="14" t="s">
        <v>19</v>
      </c>
      <c r="C30" s="39">
        <v>17.842524790672549</v>
      </c>
      <c r="D30" s="16">
        <v>82</v>
      </c>
      <c r="E30" s="17" t="s">
        <v>87</v>
      </c>
      <c r="F30" s="17" t="s">
        <v>97</v>
      </c>
      <c r="G30" s="17"/>
    </row>
    <row r="31" spans="1:13" ht="13" customHeight="1">
      <c r="A31">
        <v>1</v>
      </c>
      <c r="B31" s="14" t="s">
        <v>20</v>
      </c>
      <c r="C31" s="39">
        <v>20.90886558575728</v>
      </c>
      <c r="D31" s="16">
        <v>81.5</v>
      </c>
      <c r="E31" s="17" t="s">
        <v>88</v>
      </c>
      <c r="F31" s="17" t="s">
        <v>97</v>
      </c>
      <c r="G31" s="17"/>
    </row>
    <row r="32" spans="1:13" ht="13" customHeight="1">
      <c r="A32">
        <v>1</v>
      </c>
      <c r="B32" s="14" t="s">
        <v>21</v>
      </c>
      <c r="C32" s="39">
        <v>19.758929312319104</v>
      </c>
      <c r="D32" s="16">
        <v>82</v>
      </c>
      <c r="E32" s="17" t="s">
        <v>89</v>
      </c>
      <c r="F32" s="17" t="s">
        <v>97</v>
      </c>
      <c r="G32" s="17"/>
    </row>
    <row r="33" spans="1:7" ht="13" customHeight="1">
      <c r="A33">
        <v>1</v>
      </c>
      <c r="B33" s="14" t="s">
        <v>22</v>
      </c>
      <c r="C33" s="39">
        <v>21.527717286531828</v>
      </c>
      <c r="D33" s="16">
        <v>82</v>
      </c>
      <c r="E33" s="17" t="s">
        <v>90</v>
      </c>
      <c r="F33" s="17" t="s">
        <v>97</v>
      </c>
      <c r="G33" s="17"/>
    </row>
    <row r="34" spans="1:7" ht="13" customHeight="1">
      <c r="A34">
        <v>1</v>
      </c>
      <c r="B34" s="14" t="s">
        <v>23</v>
      </c>
      <c r="C34" s="39">
        <v>20.747817770676338</v>
      </c>
      <c r="D34" s="16">
        <v>82</v>
      </c>
      <c r="E34" s="17" t="s">
        <v>91</v>
      </c>
      <c r="F34" s="17" t="s">
        <v>97</v>
      </c>
      <c r="G34" s="17"/>
    </row>
    <row r="35" spans="1:7" ht="13" customHeight="1">
      <c r="A35">
        <v>1</v>
      </c>
      <c r="B35" s="14" t="s">
        <v>24</v>
      </c>
      <c r="C35" s="39">
        <v>19.629653865966127</v>
      </c>
      <c r="D35" s="16">
        <v>82</v>
      </c>
      <c r="E35" s="17" t="s">
        <v>92</v>
      </c>
      <c r="F35" s="17" t="s">
        <v>97</v>
      </c>
      <c r="G35" s="17"/>
    </row>
    <row r="36" spans="1:7" ht="13" customHeight="1">
      <c r="A36">
        <v>1</v>
      </c>
      <c r="B36" s="14" t="s">
        <v>25</v>
      </c>
      <c r="C36" s="39">
        <v>27.236747716405795</v>
      </c>
      <c r="D36" s="16">
        <v>82</v>
      </c>
      <c r="E36" s="17" t="s">
        <v>93</v>
      </c>
      <c r="F36" s="17" t="s">
        <v>97</v>
      </c>
      <c r="G36" s="17"/>
    </row>
    <row r="37" spans="1:7" ht="13" customHeight="1">
      <c r="A37">
        <v>1</v>
      </c>
      <c r="B37" s="14" t="s">
        <v>26</v>
      </c>
      <c r="C37" s="39">
        <v>20.701865164472924</v>
      </c>
      <c r="D37" s="16">
        <v>82</v>
      </c>
      <c r="E37" s="17" t="s">
        <v>94</v>
      </c>
      <c r="F37" s="17" t="s">
        <v>97</v>
      </c>
      <c r="G37" s="17"/>
    </row>
    <row r="38" spans="1:7" ht="13" customHeight="1">
      <c r="A38" s="28">
        <v>1</v>
      </c>
      <c r="B38" s="35" t="s">
        <v>27</v>
      </c>
      <c r="C38" s="40">
        <v>18.336301341684681</v>
      </c>
      <c r="D38" s="37">
        <v>81.5</v>
      </c>
      <c r="E38" s="38" t="s">
        <v>95</v>
      </c>
      <c r="F38" s="38" t="s">
        <v>97</v>
      </c>
      <c r="G38" s="38"/>
    </row>
    <row r="39" spans="1:7" ht="13" customHeight="1">
      <c r="A39">
        <v>1</v>
      </c>
      <c r="B39" s="22" t="s">
        <v>28</v>
      </c>
      <c r="C39" s="26">
        <v>35.80794386138021</v>
      </c>
      <c r="D39" s="24">
        <v>77.5</v>
      </c>
      <c r="E39" s="25" t="s">
        <v>98</v>
      </c>
      <c r="F39" s="21" t="s">
        <v>123</v>
      </c>
      <c r="G39" s="21"/>
    </row>
    <row r="40" spans="1:7" ht="13" customHeight="1">
      <c r="A40">
        <v>1</v>
      </c>
      <c r="B40" s="22" t="s">
        <v>29</v>
      </c>
      <c r="C40" s="26" t="s">
        <v>40</v>
      </c>
      <c r="D40" s="24">
        <v>57.5</v>
      </c>
      <c r="E40" s="25" t="s">
        <v>99</v>
      </c>
      <c r="F40" s="21" t="s">
        <v>123</v>
      </c>
      <c r="G40" s="21"/>
    </row>
    <row r="41" spans="1:7" ht="13" customHeight="1">
      <c r="A41">
        <v>1</v>
      </c>
      <c r="B41" s="25" t="s">
        <v>30</v>
      </c>
      <c r="C41" s="25">
        <v>35.93961271779451</v>
      </c>
      <c r="D41" s="24">
        <v>78</v>
      </c>
      <c r="E41" s="25" t="s">
        <v>100</v>
      </c>
      <c r="F41" s="21" t="s">
        <v>123</v>
      </c>
      <c r="G41" s="21"/>
    </row>
    <row r="42" spans="1:7" ht="13" customHeight="1">
      <c r="A42">
        <v>1</v>
      </c>
      <c r="B42" s="25" t="s">
        <v>31</v>
      </c>
      <c r="C42" s="25">
        <v>34.302921170018863</v>
      </c>
      <c r="D42" s="24">
        <v>78</v>
      </c>
      <c r="E42" s="25" t="s">
        <v>101</v>
      </c>
      <c r="F42" s="21" t="s">
        <v>123</v>
      </c>
      <c r="G42" s="21"/>
    </row>
    <row r="43" spans="1:7" ht="13" customHeight="1">
      <c r="A43">
        <v>1</v>
      </c>
      <c r="B43" s="25" t="s">
        <v>32</v>
      </c>
      <c r="C43" s="25" t="s">
        <v>40</v>
      </c>
      <c r="D43" s="25">
        <v>56.5</v>
      </c>
      <c r="E43" s="25" t="s">
        <v>102</v>
      </c>
      <c r="F43" s="21" t="s">
        <v>123</v>
      </c>
      <c r="G43" s="21"/>
    </row>
    <row r="44" spans="1:7" ht="13" customHeight="1">
      <c r="A44">
        <v>1</v>
      </c>
      <c r="B44" s="25" t="s">
        <v>33</v>
      </c>
      <c r="C44" s="25">
        <v>38.443371354127962</v>
      </c>
      <c r="D44" s="25">
        <v>78</v>
      </c>
      <c r="E44" s="25" t="s">
        <v>103</v>
      </c>
      <c r="F44" s="21" t="s">
        <v>123</v>
      </c>
      <c r="G44" s="21"/>
    </row>
    <row r="45" spans="1:7" ht="13" customHeight="1">
      <c r="A45">
        <v>1</v>
      </c>
      <c r="B45" s="25" t="s">
        <v>34</v>
      </c>
      <c r="C45" s="25" t="s">
        <v>40</v>
      </c>
      <c r="D45" s="25">
        <v>56.5</v>
      </c>
      <c r="E45" s="25" t="s">
        <v>104</v>
      </c>
      <c r="F45" s="21" t="s">
        <v>123</v>
      </c>
      <c r="G45" s="21"/>
    </row>
    <row r="46" spans="1:7" ht="13" customHeight="1">
      <c r="A46">
        <v>1</v>
      </c>
      <c r="B46" s="25" t="s">
        <v>35</v>
      </c>
      <c r="C46" s="25">
        <v>36.986152687408584</v>
      </c>
      <c r="D46" s="25">
        <v>78</v>
      </c>
      <c r="E46" s="25" t="s">
        <v>105</v>
      </c>
      <c r="F46" s="21" t="s">
        <v>123</v>
      </c>
      <c r="G46" s="21"/>
    </row>
    <row r="47" spans="1:7" ht="13" customHeight="1">
      <c r="A47">
        <v>1</v>
      </c>
      <c r="B47" s="25" t="s">
        <v>36</v>
      </c>
      <c r="C47" s="25">
        <v>34.387826220867971</v>
      </c>
      <c r="D47" s="25">
        <v>78</v>
      </c>
      <c r="E47" s="25" t="s">
        <v>106</v>
      </c>
      <c r="F47" s="21" t="s">
        <v>123</v>
      </c>
      <c r="G47" s="21"/>
    </row>
    <row r="48" spans="1:7" ht="13" customHeight="1">
      <c r="A48">
        <v>1</v>
      </c>
      <c r="B48" s="25" t="s">
        <v>37</v>
      </c>
      <c r="C48" s="25" t="s">
        <v>40</v>
      </c>
      <c r="D48" s="25">
        <v>56.5</v>
      </c>
      <c r="E48" s="25" t="s">
        <v>107</v>
      </c>
      <c r="F48" s="21" t="s">
        <v>123</v>
      </c>
      <c r="G48" s="21"/>
    </row>
    <row r="49" spans="1:7" ht="13" customHeight="1">
      <c r="A49">
        <v>1</v>
      </c>
      <c r="B49" s="25" t="s">
        <v>38</v>
      </c>
      <c r="C49" s="25" t="s">
        <v>40</v>
      </c>
      <c r="D49" s="25">
        <v>58</v>
      </c>
      <c r="E49" s="25" t="s">
        <v>108</v>
      </c>
      <c r="F49" s="21" t="s">
        <v>123</v>
      </c>
      <c r="G49" s="21"/>
    </row>
    <row r="50" spans="1:7" ht="13" customHeight="1">
      <c r="A50" s="28">
        <v>1</v>
      </c>
      <c r="B50" s="32" t="s">
        <v>39</v>
      </c>
      <c r="C50" s="32">
        <v>37.059621131636632</v>
      </c>
      <c r="D50" s="32">
        <v>77.5</v>
      </c>
      <c r="E50" s="32" t="s">
        <v>109</v>
      </c>
      <c r="F50" s="32" t="s">
        <v>123</v>
      </c>
      <c r="G50" s="32"/>
    </row>
    <row r="51" spans="1:7" ht="13" customHeight="1">
      <c r="A51">
        <v>1</v>
      </c>
      <c r="B51" s="17" t="s">
        <v>59</v>
      </c>
      <c r="C51" s="17">
        <v>21.658789615125663</v>
      </c>
      <c r="D51" s="17">
        <v>82</v>
      </c>
      <c r="E51" s="17" t="s">
        <v>98</v>
      </c>
      <c r="F51" s="17" t="s">
        <v>97</v>
      </c>
      <c r="G51" s="53">
        <f>C39-AVERAGE(C51,C63)</f>
        <v>14.36095882388841</v>
      </c>
    </row>
    <row r="52" spans="1:7" ht="13" customHeight="1">
      <c r="A52">
        <v>1</v>
      </c>
      <c r="B52" s="17" t="s">
        <v>60</v>
      </c>
      <c r="C52" s="17">
        <v>24.631836451376195</v>
      </c>
      <c r="D52" s="17">
        <v>82</v>
      </c>
      <c r="E52" s="17" t="s">
        <v>99</v>
      </c>
      <c r="F52" s="17" t="s">
        <v>97</v>
      </c>
      <c r="G52" s="53" t="e">
        <f t="shared" ref="G52:G62" si="1">C40-AVERAGE(C52,C64)</f>
        <v>#VALUE!</v>
      </c>
    </row>
    <row r="53" spans="1:7" ht="13" customHeight="1">
      <c r="A53">
        <v>1</v>
      </c>
      <c r="B53" s="17" t="s">
        <v>61</v>
      </c>
      <c r="C53" s="17">
        <v>18.736795579387728</v>
      </c>
      <c r="D53" s="17">
        <v>82</v>
      </c>
      <c r="E53" s="17" t="s">
        <v>100</v>
      </c>
      <c r="F53" s="17" t="s">
        <v>97</v>
      </c>
      <c r="G53" s="53">
        <f t="shared" si="1"/>
        <v>17.343394934975677</v>
      </c>
    </row>
    <row r="54" spans="1:7" ht="13" customHeight="1">
      <c r="A54">
        <v>1</v>
      </c>
      <c r="B54" s="17" t="s">
        <v>62</v>
      </c>
      <c r="C54" s="17">
        <v>18.0459108930554</v>
      </c>
      <c r="D54" s="17">
        <v>82</v>
      </c>
      <c r="E54" s="17" t="s">
        <v>101</v>
      </c>
      <c r="F54" s="17" t="s">
        <v>97</v>
      </c>
      <c r="G54" s="53">
        <f t="shared" si="1"/>
        <v>16.255590715885003</v>
      </c>
    </row>
    <row r="55" spans="1:7" ht="13" customHeight="1">
      <c r="A55">
        <v>1</v>
      </c>
      <c r="B55" s="17" t="s">
        <v>63</v>
      </c>
      <c r="C55" s="17">
        <v>18.879789587227158</v>
      </c>
      <c r="D55" s="17">
        <v>82</v>
      </c>
      <c r="E55" s="17" t="s">
        <v>102</v>
      </c>
      <c r="F55" s="17" t="s">
        <v>97</v>
      </c>
      <c r="G55" s="53" t="e">
        <f t="shared" si="1"/>
        <v>#VALUE!</v>
      </c>
    </row>
    <row r="56" spans="1:7" ht="13" customHeight="1">
      <c r="A56">
        <v>1</v>
      </c>
      <c r="B56" s="17" t="s">
        <v>64</v>
      </c>
      <c r="C56" s="17">
        <v>26.047219097261003</v>
      </c>
      <c r="D56" s="17">
        <v>82</v>
      </c>
      <c r="E56" s="17" t="s">
        <v>103</v>
      </c>
      <c r="F56" s="17" t="s">
        <v>97</v>
      </c>
      <c r="G56" s="53">
        <f t="shared" si="1"/>
        <v>12.287980312646326</v>
      </c>
    </row>
    <row r="57" spans="1:7" ht="13" customHeight="1">
      <c r="A57">
        <v>1</v>
      </c>
      <c r="B57" s="17" t="s">
        <v>65</v>
      </c>
      <c r="C57" s="17">
        <v>21.13207434384897</v>
      </c>
      <c r="D57" s="17">
        <v>82</v>
      </c>
      <c r="E57" s="17" t="s">
        <v>104</v>
      </c>
      <c r="F57" s="17" t="s">
        <v>97</v>
      </c>
      <c r="G57" s="53" t="e">
        <f t="shared" si="1"/>
        <v>#VALUE!</v>
      </c>
    </row>
    <row r="58" spans="1:7" ht="13" customHeight="1">
      <c r="A58">
        <v>1</v>
      </c>
      <c r="B58" s="17" t="s">
        <v>66</v>
      </c>
      <c r="C58" s="17">
        <v>18.785592035556569</v>
      </c>
      <c r="D58" s="17">
        <v>82</v>
      </c>
      <c r="E58" s="17" t="s">
        <v>105</v>
      </c>
      <c r="F58" s="17" t="s">
        <v>97</v>
      </c>
      <c r="G58" s="53">
        <f t="shared" si="1"/>
        <v>18.202009500192204</v>
      </c>
    </row>
    <row r="59" spans="1:7" ht="13" customHeight="1">
      <c r="A59">
        <v>1</v>
      </c>
      <c r="B59" s="17" t="s">
        <v>67</v>
      </c>
      <c r="C59" s="17">
        <v>21.136224425648976</v>
      </c>
      <c r="D59" s="17">
        <v>82</v>
      </c>
      <c r="E59" s="17" t="s">
        <v>106</v>
      </c>
      <c r="F59" s="17" t="s">
        <v>97</v>
      </c>
      <c r="G59" s="53">
        <f t="shared" si="1"/>
        <v>13.783249194324043</v>
      </c>
    </row>
    <row r="60" spans="1:7" ht="13" customHeight="1">
      <c r="A60">
        <v>1</v>
      </c>
      <c r="B60" s="17" t="s">
        <v>68</v>
      </c>
      <c r="C60" s="17">
        <v>24.192422357165654</v>
      </c>
      <c r="D60" s="17">
        <v>82</v>
      </c>
      <c r="E60" s="17" t="s">
        <v>107</v>
      </c>
      <c r="F60" s="17" t="s">
        <v>97</v>
      </c>
      <c r="G60" s="53" t="e">
        <f t="shared" si="1"/>
        <v>#VALUE!</v>
      </c>
    </row>
    <row r="61" spans="1:7" ht="13" customHeight="1">
      <c r="A61">
        <v>1</v>
      </c>
      <c r="B61" s="17" t="s">
        <v>69</v>
      </c>
      <c r="C61" s="17">
        <v>18.781317112351264</v>
      </c>
      <c r="D61" s="17">
        <v>82</v>
      </c>
      <c r="E61" s="17" t="s">
        <v>108</v>
      </c>
      <c r="F61" s="17" t="s">
        <v>97</v>
      </c>
      <c r="G61" s="53" t="e">
        <f t="shared" si="1"/>
        <v>#VALUE!</v>
      </c>
    </row>
    <row r="62" spans="1:7" ht="13" customHeight="1">
      <c r="A62" s="28">
        <v>1</v>
      </c>
      <c r="B62" s="38" t="s">
        <v>70</v>
      </c>
      <c r="C62" s="38">
        <v>21.173367110548096</v>
      </c>
      <c r="D62" s="38">
        <v>82</v>
      </c>
      <c r="E62" s="38" t="s">
        <v>109</v>
      </c>
      <c r="F62" s="38" t="s">
        <v>97</v>
      </c>
      <c r="G62" s="54">
        <f t="shared" si="1"/>
        <v>15.954673181573003</v>
      </c>
    </row>
    <row r="63" spans="1:7" ht="13" customHeight="1">
      <c r="A63">
        <v>1</v>
      </c>
      <c r="B63" s="17" t="s">
        <v>71</v>
      </c>
      <c r="C63" s="17">
        <v>21.23518045985794</v>
      </c>
      <c r="D63" s="17">
        <v>81.5</v>
      </c>
      <c r="E63" s="17" t="s">
        <v>98</v>
      </c>
      <c r="F63" s="17" t="s">
        <v>97</v>
      </c>
      <c r="G63" s="17"/>
    </row>
    <row r="64" spans="1:7" ht="13" customHeight="1">
      <c r="A64">
        <v>1</v>
      </c>
      <c r="B64" s="17" t="s">
        <v>72</v>
      </c>
      <c r="C64" s="17">
        <v>24.763647720297921</v>
      </c>
      <c r="D64" s="17">
        <v>82</v>
      </c>
      <c r="E64" s="17" t="s">
        <v>99</v>
      </c>
      <c r="F64" s="17" t="s">
        <v>97</v>
      </c>
      <c r="G64" s="17"/>
    </row>
    <row r="65" spans="1:7" ht="13" customHeight="1">
      <c r="A65">
        <v>1</v>
      </c>
      <c r="B65" s="17" t="s">
        <v>73</v>
      </c>
      <c r="C65" s="17">
        <v>18.455639986249938</v>
      </c>
      <c r="D65" s="17">
        <v>82</v>
      </c>
      <c r="E65" s="17" t="s">
        <v>100</v>
      </c>
      <c r="F65" s="17" t="s">
        <v>97</v>
      </c>
      <c r="G65" s="17"/>
    </row>
    <row r="66" spans="1:7" ht="13" customHeight="1">
      <c r="A66">
        <v>1</v>
      </c>
      <c r="B66" s="17" t="s">
        <v>74</v>
      </c>
      <c r="C66" s="17">
        <v>18.04875001521232</v>
      </c>
      <c r="D66" s="17">
        <v>82</v>
      </c>
      <c r="E66" s="17" t="s">
        <v>101</v>
      </c>
      <c r="F66" s="17" t="s">
        <v>97</v>
      </c>
      <c r="G66" s="17"/>
    </row>
    <row r="67" spans="1:7" ht="13" customHeight="1">
      <c r="A67">
        <v>1</v>
      </c>
      <c r="B67" s="17" t="s">
        <v>75</v>
      </c>
      <c r="C67" s="17">
        <v>18.716790896444518</v>
      </c>
      <c r="D67" s="17">
        <v>82</v>
      </c>
      <c r="E67" s="17" t="s">
        <v>102</v>
      </c>
      <c r="F67" s="17" t="s">
        <v>97</v>
      </c>
      <c r="G67" s="17"/>
    </row>
    <row r="68" spans="1:7" ht="13" customHeight="1">
      <c r="A68">
        <v>1</v>
      </c>
      <c r="B68" s="17" t="s">
        <v>76</v>
      </c>
      <c r="C68" s="17">
        <v>26.263562985702265</v>
      </c>
      <c r="D68" s="17">
        <v>82</v>
      </c>
      <c r="E68" s="17" t="s">
        <v>103</v>
      </c>
      <c r="F68" s="17" t="s">
        <v>97</v>
      </c>
      <c r="G68" s="17"/>
    </row>
    <row r="69" spans="1:7" ht="13" customHeight="1">
      <c r="A69">
        <v>1</v>
      </c>
      <c r="B69" s="17" t="s">
        <v>77</v>
      </c>
      <c r="C69" s="17">
        <v>21.158670992748085</v>
      </c>
      <c r="D69" s="17">
        <v>82</v>
      </c>
      <c r="E69" s="17" t="s">
        <v>104</v>
      </c>
      <c r="F69" s="17" t="s">
        <v>97</v>
      </c>
      <c r="G69" s="17"/>
    </row>
    <row r="70" spans="1:7" ht="13" customHeight="1">
      <c r="A70">
        <v>1</v>
      </c>
      <c r="B70" s="17" t="s">
        <v>78</v>
      </c>
      <c r="C70" s="17">
        <v>18.782694338876187</v>
      </c>
      <c r="D70" s="17">
        <v>82</v>
      </c>
      <c r="E70" s="17" t="s">
        <v>105</v>
      </c>
      <c r="F70" s="17" t="s">
        <v>97</v>
      </c>
      <c r="G70" s="17"/>
    </row>
    <row r="71" spans="1:7" ht="13" customHeight="1">
      <c r="A71">
        <v>1</v>
      </c>
      <c r="B71" s="17" t="s">
        <v>79</v>
      </c>
      <c r="C71" s="17">
        <v>20.072929627438885</v>
      </c>
      <c r="D71" s="17">
        <v>82</v>
      </c>
      <c r="E71" s="17" t="s">
        <v>106</v>
      </c>
      <c r="F71" s="17" t="s">
        <v>97</v>
      </c>
      <c r="G71" s="17"/>
    </row>
    <row r="72" spans="1:7" ht="13" customHeight="1">
      <c r="A72">
        <v>1</v>
      </c>
      <c r="B72" s="17" t="s">
        <v>80</v>
      </c>
      <c r="C72" s="17">
        <v>24.210114043973444</v>
      </c>
      <c r="D72" s="17">
        <v>82</v>
      </c>
      <c r="E72" s="17" t="s">
        <v>107</v>
      </c>
      <c r="F72" s="17" t="s">
        <v>97</v>
      </c>
      <c r="G72" s="17"/>
    </row>
    <row r="73" spans="1:7" ht="13" customHeight="1">
      <c r="A73">
        <v>1</v>
      </c>
      <c r="B73" s="17" t="s">
        <v>81</v>
      </c>
      <c r="C73" s="17">
        <v>18.716508412817078</v>
      </c>
      <c r="D73" s="17">
        <v>82</v>
      </c>
      <c r="E73" s="17" t="s">
        <v>108</v>
      </c>
      <c r="F73" s="17" t="s">
        <v>97</v>
      </c>
      <c r="G73" s="17"/>
    </row>
    <row r="74" spans="1:7" ht="13" customHeight="1">
      <c r="A74" s="28">
        <v>1</v>
      </c>
      <c r="B74" s="38" t="s">
        <v>82</v>
      </c>
      <c r="C74" s="38">
        <v>21.036528789579162</v>
      </c>
      <c r="D74" s="38">
        <v>82</v>
      </c>
      <c r="E74" s="38" t="s">
        <v>109</v>
      </c>
      <c r="F74" s="38" t="s">
        <v>97</v>
      </c>
      <c r="G74" s="38"/>
    </row>
    <row r="75" spans="1:7" ht="13" customHeight="1">
      <c r="A75" s="28">
        <v>1</v>
      </c>
      <c r="B75" s="44" t="s">
        <v>83</v>
      </c>
      <c r="C75" s="44" t="s">
        <v>40</v>
      </c>
      <c r="D75" s="44">
        <v>56.5</v>
      </c>
      <c r="E75" s="44" t="s">
        <v>124</v>
      </c>
      <c r="F75" s="47"/>
      <c r="G75" s="44"/>
    </row>
    <row r="76" spans="1:7" ht="13" customHeight="1">
      <c r="A76">
        <v>2</v>
      </c>
      <c r="B76" s="22" t="s">
        <v>49</v>
      </c>
      <c r="C76" s="43" t="s">
        <v>40</v>
      </c>
      <c r="D76" s="25">
        <v>56.5</v>
      </c>
      <c r="E76" s="25" t="s">
        <v>110</v>
      </c>
      <c r="F76" s="48" t="s">
        <v>123</v>
      </c>
      <c r="G76" s="48"/>
    </row>
    <row r="77" spans="1:7" ht="13" customHeight="1">
      <c r="A77">
        <v>2</v>
      </c>
      <c r="B77" s="22" t="s">
        <v>50</v>
      </c>
      <c r="C77" s="43">
        <v>38.515166350306473</v>
      </c>
      <c r="D77" s="25">
        <v>77.5</v>
      </c>
      <c r="E77" s="25" t="s">
        <v>111</v>
      </c>
      <c r="F77" s="48" t="s">
        <v>123</v>
      </c>
      <c r="G77" s="48"/>
    </row>
    <row r="78" spans="1:7" ht="13" customHeight="1">
      <c r="A78">
        <v>2</v>
      </c>
      <c r="B78" s="22" t="s">
        <v>51</v>
      </c>
      <c r="C78" s="43">
        <v>26.798245907611079</v>
      </c>
      <c r="D78" s="25">
        <v>82</v>
      </c>
      <c r="E78" s="25" t="s">
        <v>112</v>
      </c>
      <c r="F78" s="48" t="s">
        <v>123</v>
      </c>
      <c r="G78" s="48"/>
    </row>
    <row r="79" spans="1:7" ht="13" customHeight="1">
      <c r="A79">
        <v>2</v>
      </c>
      <c r="B79" s="22" t="s">
        <v>52</v>
      </c>
      <c r="C79" s="43">
        <v>36.877085672313271</v>
      </c>
      <c r="D79" s="25">
        <v>78</v>
      </c>
      <c r="E79" s="25" t="s">
        <v>113</v>
      </c>
      <c r="F79" s="48" t="s">
        <v>123</v>
      </c>
      <c r="G79" s="48"/>
    </row>
    <row r="80" spans="1:7" ht="13" customHeight="1">
      <c r="A80">
        <v>2</v>
      </c>
      <c r="B80" s="22" t="s">
        <v>2</v>
      </c>
      <c r="C80" s="43">
        <v>36.125270678729493</v>
      </c>
      <c r="D80" s="25">
        <v>78</v>
      </c>
      <c r="E80" s="25" t="s">
        <v>114</v>
      </c>
      <c r="F80" s="48" t="s">
        <v>123</v>
      </c>
      <c r="G80" s="48"/>
    </row>
    <row r="81" spans="1:7" ht="13" customHeight="1">
      <c r="A81">
        <v>2</v>
      </c>
      <c r="B81" s="22" t="s">
        <v>3</v>
      </c>
      <c r="C81" s="43">
        <v>35.321028591738681</v>
      </c>
      <c r="D81" s="25">
        <v>78</v>
      </c>
      <c r="E81" s="25" t="s">
        <v>115</v>
      </c>
      <c r="F81" s="48" t="s">
        <v>123</v>
      </c>
      <c r="G81" s="48"/>
    </row>
    <row r="82" spans="1:7" ht="13" customHeight="1">
      <c r="A82">
        <v>2</v>
      </c>
      <c r="B82" s="22" t="s">
        <v>53</v>
      </c>
      <c r="C82" s="43">
        <v>36.856577613867309</v>
      </c>
      <c r="D82" s="25">
        <v>78</v>
      </c>
      <c r="E82" s="25" t="s">
        <v>116</v>
      </c>
      <c r="F82" s="48" t="s">
        <v>123</v>
      </c>
      <c r="G82" s="48"/>
    </row>
    <row r="83" spans="1:7" ht="13" customHeight="1">
      <c r="A83">
        <v>2</v>
      </c>
      <c r="B83" s="22" t="s">
        <v>54</v>
      </c>
      <c r="C83" s="43">
        <v>35.783666507454669</v>
      </c>
      <c r="D83" s="25">
        <v>78</v>
      </c>
      <c r="E83" s="25" t="s">
        <v>117</v>
      </c>
      <c r="F83" s="48" t="s">
        <v>123</v>
      </c>
      <c r="G83" s="48"/>
    </row>
    <row r="84" spans="1:7" ht="13" customHeight="1">
      <c r="A84">
        <v>2</v>
      </c>
      <c r="B84" s="22" t="s">
        <v>55</v>
      </c>
      <c r="C84" s="43">
        <v>35.670901502035619</v>
      </c>
      <c r="D84" s="25">
        <v>78</v>
      </c>
      <c r="E84" s="25" t="s">
        <v>118</v>
      </c>
      <c r="F84" s="48" t="s">
        <v>123</v>
      </c>
      <c r="G84" s="48"/>
    </row>
    <row r="85" spans="1:7" ht="13" customHeight="1">
      <c r="A85">
        <v>2</v>
      </c>
      <c r="B85" s="22" t="s">
        <v>56</v>
      </c>
      <c r="C85" s="43">
        <v>34.666344429340072</v>
      </c>
      <c r="D85" s="25">
        <v>78</v>
      </c>
      <c r="E85" s="25" t="s">
        <v>119</v>
      </c>
      <c r="F85" s="48" t="s">
        <v>123</v>
      </c>
      <c r="G85" s="48"/>
    </row>
    <row r="86" spans="1:7" ht="13" customHeight="1">
      <c r="A86">
        <v>2</v>
      </c>
      <c r="B86" s="22" t="s">
        <v>57</v>
      </c>
      <c r="C86" s="43">
        <v>35.090678643499302</v>
      </c>
      <c r="D86" s="25">
        <v>78</v>
      </c>
      <c r="E86" s="25" t="s">
        <v>120</v>
      </c>
      <c r="F86" s="48" t="s">
        <v>123</v>
      </c>
      <c r="G86" s="48"/>
    </row>
    <row r="87" spans="1:7" ht="13" customHeight="1">
      <c r="A87" s="28">
        <v>2</v>
      </c>
      <c r="B87" s="29" t="s">
        <v>58</v>
      </c>
      <c r="C87" s="29">
        <v>34.9666946116755</v>
      </c>
      <c r="D87" s="32">
        <v>78</v>
      </c>
      <c r="E87" s="32" t="s">
        <v>121</v>
      </c>
      <c r="F87" s="49" t="s">
        <v>123</v>
      </c>
      <c r="G87" s="49"/>
    </row>
    <row r="88" spans="1:7" ht="13" customHeight="1">
      <c r="A88">
        <v>2</v>
      </c>
      <c r="B88" s="14" t="s">
        <v>4</v>
      </c>
      <c r="C88" s="41">
        <v>19.08362789425377</v>
      </c>
      <c r="D88" s="17">
        <v>81.5</v>
      </c>
      <c r="E88" s="17" t="s">
        <v>110</v>
      </c>
      <c r="F88" s="50" t="s">
        <v>97</v>
      </c>
      <c r="G88" s="53" t="e">
        <f>C76-AVERAGE(C88,C100)</f>
        <v>#VALUE!</v>
      </c>
    </row>
    <row r="89" spans="1:7" ht="13" customHeight="1">
      <c r="A89">
        <v>2</v>
      </c>
      <c r="B89" s="14" t="s">
        <v>5</v>
      </c>
      <c r="C89" s="41">
        <v>18.297142369075686</v>
      </c>
      <c r="D89" s="17">
        <v>82</v>
      </c>
      <c r="E89" s="17" t="s">
        <v>111</v>
      </c>
      <c r="F89" s="50" t="s">
        <v>97</v>
      </c>
      <c r="G89" s="53">
        <f t="shared" ref="G89:G99" si="2">C77-AVERAGE(C89,C101)</f>
        <v>20.321073536607464</v>
      </c>
    </row>
    <row r="90" spans="1:7" ht="13" customHeight="1">
      <c r="A90">
        <v>2</v>
      </c>
      <c r="B90" s="14" t="s">
        <v>6</v>
      </c>
      <c r="C90" s="41">
        <v>17.883519184827076</v>
      </c>
      <c r="D90" s="17">
        <v>82</v>
      </c>
      <c r="E90" s="17" t="s">
        <v>112</v>
      </c>
      <c r="F90" s="50" t="s">
        <v>97</v>
      </c>
      <c r="G90" s="53">
        <f t="shared" si="2"/>
        <v>8.8205425786173812</v>
      </c>
    </row>
    <row r="91" spans="1:7" ht="13" customHeight="1">
      <c r="A91">
        <v>2</v>
      </c>
      <c r="B91" s="14" t="s">
        <v>7</v>
      </c>
      <c r="C91" s="41">
        <v>25.798744147229673</v>
      </c>
      <c r="D91" s="17">
        <v>82</v>
      </c>
      <c r="E91" s="17" t="s">
        <v>113</v>
      </c>
      <c r="F91" s="50" t="s">
        <v>97</v>
      </c>
      <c r="G91" s="53">
        <f t="shared" si="2"/>
        <v>10.916392770458753</v>
      </c>
    </row>
    <row r="92" spans="1:7" ht="13" customHeight="1">
      <c r="A92">
        <v>2</v>
      </c>
      <c r="B92" s="14" t="s">
        <v>8</v>
      </c>
      <c r="C92" s="41">
        <v>20.519657735881253</v>
      </c>
      <c r="D92" s="17">
        <v>82</v>
      </c>
      <c r="E92" s="17" t="s">
        <v>114</v>
      </c>
      <c r="F92" s="50" t="s">
        <v>97</v>
      </c>
      <c r="G92" s="53">
        <f t="shared" si="2"/>
        <v>15.461533743380691</v>
      </c>
    </row>
    <row r="93" spans="1:7" ht="13" customHeight="1">
      <c r="A93">
        <v>2</v>
      </c>
      <c r="B93" s="14" t="s">
        <v>9</v>
      </c>
      <c r="C93" s="41">
        <v>20.838904400280502</v>
      </c>
      <c r="D93" s="17">
        <v>82</v>
      </c>
      <c r="E93" s="17" t="s">
        <v>115</v>
      </c>
      <c r="F93" s="50" t="s">
        <v>97</v>
      </c>
      <c r="G93" s="53">
        <f t="shared" si="2"/>
        <v>14.422750284380896</v>
      </c>
    </row>
    <row r="94" spans="1:7" ht="13" customHeight="1">
      <c r="A94">
        <v>2</v>
      </c>
      <c r="B94" s="14" t="s">
        <v>10</v>
      </c>
      <c r="C94" s="41">
        <v>17.797659708950697</v>
      </c>
      <c r="D94" s="17">
        <v>82</v>
      </c>
      <c r="E94" s="17" t="s">
        <v>116</v>
      </c>
      <c r="F94" s="50" t="s">
        <v>97</v>
      </c>
      <c r="G94" s="53">
        <f t="shared" si="2"/>
        <v>18.909466633980813</v>
      </c>
    </row>
    <row r="95" spans="1:7" ht="13" customHeight="1">
      <c r="A95">
        <v>2</v>
      </c>
      <c r="B95" s="14" t="s">
        <v>11</v>
      </c>
      <c r="C95" s="41">
        <v>18.420683287127137</v>
      </c>
      <c r="D95" s="17">
        <v>82</v>
      </c>
      <c r="E95" s="17" t="s">
        <v>117</v>
      </c>
      <c r="F95" s="50" t="s">
        <v>97</v>
      </c>
      <c r="G95" s="53">
        <f t="shared" si="2"/>
        <v>17.401779742047271</v>
      </c>
    </row>
    <row r="96" spans="1:7" ht="13" customHeight="1">
      <c r="A96">
        <v>2</v>
      </c>
      <c r="B96" s="14" t="s">
        <v>12</v>
      </c>
      <c r="C96" s="41">
        <v>17.966655492300053</v>
      </c>
      <c r="D96" s="17">
        <v>82</v>
      </c>
      <c r="E96" s="17" t="s">
        <v>118</v>
      </c>
      <c r="F96" s="50" t="s">
        <v>97</v>
      </c>
      <c r="G96" s="53">
        <f t="shared" si="2"/>
        <v>17.656738514383512</v>
      </c>
    </row>
    <row r="97" spans="1:7" ht="13" customHeight="1">
      <c r="A97">
        <v>2</v>
      </c>
      <c r="B97" s="14" t="s">
        <v>13</v>
      </c>
      <c r="C97" s="41">
        <v>23.915050796492594</v>
      </c>
      <c r="D97" s="17">
        <v>82</v>
      </c>
      <c r="E97" s="17" t="s">
        <v>119</v>
      </c>
      <c r="F97" s="50" t="s">
        <v>97</v>
      </c>
      <c r="G97" s="53">
        <f t="shared" si="2"/>
        <v>10.859979478742904</v>
      </c>
    </row>
    <row r="98" spans="1:7" ht="13" customHeight="1">
      <c r="A98">
        <v>2</v>
      </c>
      <c r="B98" s="14" t="s">
        <v>14</v>
      </c>
      <c r="C98" s="41">
        <v>20.205474077870999</v>
      </c>
      <c r="D98" s="17">
        <v>82</v>
      </c>
      <c r="E98" s="17" t="s">
        <v>120</v>
      </c>
      <c r="F98" s="50" t="s">
        <v>97</v>
      </c>
      <c r="G98" s="53">
        <f t="shared" si="2"/>
        <v>14.904966629350106</v>
      </c>
    </row>
    <row r="99" spans="1:7" ht="13" customHeight="1">
      <c r="A99" s="28">
        <v>2</v>
      </c>
      <c r="B99" s="35" t="s">
        <v>15</v>
      </c>
      <c r="C99" s="42">
        <v>20.331761505374715</v>
      </c>
      <c r="D99" s="38">
        <v>82</v>
      </c>
      <c r="E99" s="38" t="s">
        <v>121</v>
      </c>
      <c r="F99" s="51" t="s">
        <v>97</v>
      </c>
      <c r="G99" s="54">
        <f t="shared" si="2"/>
        <v>14.51323115783611</v>
      </c>
    </row>
    <row r="100" spans="1:7" ht="13" customHeight="1">
      <c r="A100">
        <v>2</v>
      </c>
      <c r="B100" s="14" t="s">
        <v>16</v>
      </c>
      <c r="C100" s="41">
        <v>19.171236334338509</v>
      </c>
      <c r="D100" s="17">
        <v>81.5</v>
      </c>
      <c r="E100" s="17" t="s">
        <v>110</v>
      </c>
      <c r="F100" s="50" t="s">
        <v>97</v>
      </c>
      <c r="G100" s="50"/>
    </row>
    <row r="101" spans="1:7" ht="13" customHeight="1">
      <c r="A101">
        <v>2</v>
      </c>
      <c r="B101" s="14" t="s">
        <v>17</v>
      </c>
      <c r="C101" s="41">
        <v>18.091043258322333</v>
      </c>
      <c r="D101" s="17">
        <v>82</v>
      </c>
      <c r="E101" s="17" t="s">
        <v>111</v>
      </c>
      <c r="F101" s="50" t="s">
        <v>97</v>
      </c>
      <c r="G101" s="50"/>
    </row>
    <row r="102" spans="1:7" ht="13" customHeight="1">
      <c r="A102">
        <v>2</v>
      </c>
      <c r="B102" s="14" t="s">
        <v>18</v>
      </c>
      <c r="C102" s="41">
        <v>18.071887473160317</v>
      </c>
      <c r="D102" s="17">
        <v>82</v>
      </c>
      <c r="E102" s="17" t="s">
        <v>112</v>
      </c>
      <c r="F102" s="50" t="s">
        <v>97</v>
      </c>
      <c r="G102" s="50"/>
    </row>
    <row r="103" spans="1:7" ht="13" customHeight="1">
      <c r="A103">
        <v>2</v>
      </c>
      <c r="B103" s="14" t="s">
        <v>19</v>
      </c>
      <c r="C103" s="41">
        <v>26.122641656479363</v>
      </c>
      <c r="D103" s="17">
        <v>82</v>
      </c>
      <c r="E103" s="17" t="s">
        <v>113</v>
      </c>
      <c r="F103" s="50" t="s">
        <v>97</v>
      </c>
      <c r="G103" s="50"/>
    </row>
    <row r="104" spans="1:7" ht="13" customHeight="1">
      <c r="A104">
        <v>2</v>
      </c>
      <c r="B104" s="14" t="s">
        <v>20</v>
      </c>
      <c r="C104" s="41">
        <v>20.807816134816349</v>
      </c>
      <c r="D104" s="17">
        <v>82</v>
      </c>
      <c r="E104" s="17" t="s">
        <v>114</v>
      </c>
      <c r="F104" s="50" t="s">
        <v>97</v>
      </c>
      <c r="G104" s="50"/>
    </row>
    <row r="105" spans="1:7" ht="13" customHeight="1">
      <c r="A105">
        <v>2</v>
      </c>
      <c r="B105" s="14" t="s">
        <v>21</v>
      </c>
      <c r="C105" s="41">
        <v>20.957652214435072</v>
      </c>
      <c r="D105" s="17">
        <v>82</v>
      </c>
      <c r="E105" s="17" t="s">
        <v>115</v>
      </c>
      <c r="F105" s="50" t="s">
        <v>97</v>
      </c>
      <c r="G105" s="50"/>
    </row>
    <row r="106" spans="1:7" ht="13" customHeight="1">
      <c r="A106">
        <v>2</v>
      </c>
      <c r="B106" s="14" t="s">
        <v>22</v>
      </c>
      <c r="C106" s="41">
        <v>18.096562250822299</v>
      </c>
      <c r="D106" s="17">
        <v>82</v>
      </c>
      <c r="E106" s="17" t="s">
        <v>116</v>
      </c>
      <c r="F106" s="50" t="s">
        <v>97</v>
      </c>
      <c r="G106" s="50"/>
    </row>
    <row r="107" spans="1:7" ht="13" customHeight="1">
      <c r="A107">
        <v>2</v>
      </c>
      <c r="B107" s="14" t="s">
        <v>23</v>
      </c>
      <c r="C107" s="41">
        <v>18.343090243687659</v>
      </c>
      <c r="D107" s="17">
        <v>82</v>
      </c>
      <c r="E107" s="17" t="s">
        <v>117</v>
      </c>
      <c r="F107" s="50" t="s">
        <v>97</v>
      </c>
      <c r="G107" s="50"/>
    </row>
    <row r="108" spans="1:7" ht="13" customHeight="1">
      <c r="A108">
        <v>2</v>
      </c>
      <c r="B108" s="14" t="s">
        <v>24</v>
      </c>
      <c r="C108" s="41">
        <v>18.061670483004157</v>
      </c>
      <c r="D108" s="17">
        <v>82</v>
      </c>
      <c r="E108" s="17" t="s">
        <v>118</v>
      </c>
      <c r="F108" s="50" t="s">
        <v>97</v>
      </c>
      <c r="G108" s="50"/>
    </row>
    <row r="109" spans="1:7" ht="13" customHeight="1">
      <c r="A109">
        <v>2</v>
      </c>
      <c r="B109" s="14" t="s">
        <v>25</v>
      </c>
      <c r="C109" s="41">
        <v>23.697679104701741</v>
      </c>
      <c r="D109" s="17">
        <v>82</v>
      </c>
      <c r="E109" s="17" t="s">
        <v>119</v>
      </c>
      <c r="F109" s="50" t="s">
        <v>97</v>
      </c>
      <c r="G109" s="50"/>
    </row>
    <row r="110" spans="1:7" ht="13" customHeight="1">
      <c r="A110">
        <v>2</v>
      </c>
      <c r="B110" s="14" t="s">
        <v>26</v>
      </c>
      <c r="C110" s="41">
        <v>20.165949950427393</v>
      </c>
      <c r="D110" s="17">
        <v>82</v>
      </c>
      <c r="E110" s="17" t="s">
        <v>120</v>
      </c>
      <c r="F110" s="50" t="s">
        <v>97</v>
      </c>
      <c r="G110" s="50"/>
    </row>
    <row r="111" spans="1:7" ht="13" customHeight="1">
      <c r="A111" s="28">
        <v>2</v>
      </c>
      <c r="B111" s="35" t="s">
        <v>27</v>
      </c>
      <c r="C111" s="42">
        <v>20.575165402304066</v>
      </c>
      <c r="D111" s="38">
        <v>82</v>
      </c>
      <c r="E111" s="38" t="s">
        <v>121</v>
      </c>
      <c r="F111" s="51" t="s">
        <v>97</v>
      </c>
      <c r="G111" s="51"/>
    </row>
    <row r="112" spans="1:7" ht="13" customHeight="1">
      <c r="A112" s="28">
        <v>2</v>
      </c>
      <c r="B112" s="33" t="s">
        <v>83</v>
      </c>
      <c r="C112" s="34">
        <v>37.449078661187897</v>
      </c>
      <c r="D112" s="28">
        <v>77</v>
      </c>
      <c r="E112" s="28" t="s">
        <v>124</v>
      </c>
      <c r="F112" s="52"/>
      <c r="G112" s="28"/>
    </row>
    <row r="113" spans="2:7" ht="13" customHeight="1">
      <c r="B113" s="27"/>
      <c r="C113" s="27"/>
      <c r="D113" s="27"/>
      <c r="E113" s="27"/>
      <c r="F113" s="27"/>
      <c r="G113" s="27"/>
    </row>
    <row r="114" spans="2:7" ht="13" customHeight="1">
      <c r="B114" s="27"/>
      <c r="C114" s="27"/>
      <c r="D114" s="27"/>
      <c r="E114" s="27"/>
      <c r="F114" s="27"/>
      <c r="G114" s="27"/>
    </row>
    <row r="115" spans="2:7" ht="13" customHeight="1">
      <c r="B115" s="27"/>
      <c r="C115" s="27"/>
      <c r="D115" s="27"/>
      <c r="E115" s="27"/>
      <c r="F115" s="27"/>
      <c r="G115" s="27"/>
    </row>
    <row r="116" spans="2:7" ht="13" customHeight="1">
      <c r="B116" s="27"/>
      <c r="C116" s="27"/>
      <c r="D116" s="27"/>
      <c r="E116" s="27"/>
      <c r="F116" s="27"/>
      <c r="G116" s="27"/>
    </row>
    <row r="117" spans="2:7" ht="13" customHeight="1">
      <c r="B117" s="27"/>
      <c r="C117" s="27"/>
      <c r="D117" s="27"/>
      <c r="E117" s="27"/>
      <c r="F117" s="27"/>
      <c r="G117" s="27"/>
    </row>
    <row r="118" spans="2:7" ht="13" customHeight="1">
      <c r="B118" s="27"/>
      <c r="C118" s="27"/>
      <c r="D118" s="27"/>
      <c r="E118" s="27"/>
      <c r="F118" s="27"/>
      <c r="G118" s="27"/>
    </row>
    <row r="119" spans="2:7" ht="13" customHeight="1">
      <c r="B119" s="27"/>
      <c r="C119" s="27"/>
      <c r="D119" s="27"/>
      <c r="E119" s="27"/>
      <c r="F119" s="27"/>
      <c r="G119" s="27"/>
    </row>
    <row r="120" spans="2:7" ht="13" customHeight="1">
      <c r="B120" s="27"/>
      <c r="C120" s="27"/>
      <c r="D120" s="27"/>
      <c r="E120" s="27"/>
      <c r="F120" s="27"/>
      <c r="G120" s="27"/>
    </row>
    <row r="121" spans="2:7" ht="13" customHeight="1">
      <c r="B121" s="27"/>
      <c r="C121" s="27"/>
      <c r="D121" s="27"/>
      <c r="E121" s="27"/>
      <c r="F121" s="27"/>
      <c r="G121" s="27"/>
    </row>
    <row r="122" spans="2:7" ht="13" customHeight="1">
      <c r="B122" s="27"/>
      <c r="C122" s="27"/>
      <c r="D122" s="27"/>
      <c r="E122" s="27"/>
      <c r="F122" s="27"/>
      <c r="G122" s="27"/>
    </row>
    <row r="123" spans="2:7" ht="13" customHeight="1">
      <c r="B123" s="27"/>
      <c r="C123" s="27"/>
      <c r="D123" s="27"/>
      <c r="E123" s="27"/>
      <c r="F123" s="27"/>
      <c r="G123" s="27"/>
    </row>
    <row r="124" spans="2:7" ht="13" customHeight="1">
      <c r="B124" s="27"/>
      <c r="C124" s="27"/>
      <c r="D124" s="27"/>
      <c r="E124" s="27"/>
      <c r="F124" s="27"/>
      <c r="G124" s="27"/>
    </row>
    <row r="125" spans="2:7" ht="13" customHeight="1">
      <c r="B125" s="27"/>
      <c r="C125" s="27"/>
      <c r="D125" s="27"/>
      <c r="E125" s="27"/>
      <c r="F125" s="27"/>
      <c r="G125" s="27"/>
    </row>
    <row r="126" spans="2:7" ht="13" customHeight="1">
      <c r="B126" s="27"/>
      <c r="C126" s="27"/>
      <c r="D126" s="27"/>
      <c r="E126" s="27"/>
      <c r="F126" s="27"/>
      <c r="G126" s="27"/>
    </row>
    <row r="127" spans="2:7" ht="13" customHeight="1">
      <c r="B127" s="27"/>
      <c r="C127" s="27"/>
      <c r="D127" s="27"/>
      <c r="E127" s="27"/>
      <c r="F127" s="27"/>
      <c r="G127" s="27"/>
    </row>
    <row r="128" spans="2:7" ht="13" customHeight="1">
      <c r="B128" s="27"/>
      <c r="C128" s="27"/>
      <c r="D128" s="27"/>
      <c r="E128" s="27"/>
      <c r="F128" s="27"/>
      <c r="G128" s="27"/>
    </row>
    <row r="129" spans="2:7" ht="13" customHeight="1">
      <c r="B129" s="27"/>
      <c r="C129" s="27"/>
      <c r="D129" s="27"/>
      <c r="E129" s="27"/>
      <c r="F129" s="27"/>
      <c r="G129" s="27"/>
    </row>
    <row r="130" spans="2:7" ht="13" customHeight="1">
      <c r="B130" s="27"/>
      <c r="C130" s="27"/>
      <c r="D130" s="27"/>
      <c r="E130" s="27"/>
      <c r="F130" s="27"/>
      <c r="G130" s="27"/>
    </row>
    <row r="131" spans="2:7" ht="13" customHeight="1">
      <c r="B131" s="27"/>
      <c r="C131" s="27"/>
      <c r="D131" s="27"/>
      <c r="E131" s="27"/>
      <c r="F131" s="27"/>
      <c r="G131" s="27"/>
    </row>
    <row r="132" spans="2:7" ht="13" customHeight="1">
      <c r="B132" s="27"/>
      <c r="C132" s="27"/>
      <c r="D132" s="27"/>
      <c r="E132" s="27"/>
      <c r="F132" s="27"/>
      <c r="G132" s="27"/>
    </row>
    <row r="133" spans="2:7" ht="13" customHeight="1">
      <c r="B133" s="27"/>
      <c r="C133" s="27"/>
      <c r="D133" s="27"/>
      <c r="E133" s="27"/>
      <c r="F133" s="27"/>
      <c r="G133" s="27"/>
    </row>
    <row r="134" spans="2:7" ht="13" customHeight="1">
      <c r="B134" s="27"/>
      <c r="C134" s="27"/>
      <c r="D134" s="27"/>
      <c r="E134" s="27"/>
      <c r="F134" s="27"/>
      <c r="G134" s="27"/>
    </row>
    <row r="135" spans="2:7" ht="13" customHeight="1">
      <c r="B135" s="27"/>
      <c r="C135" s="27"/>
      <c r="D135" s="27"/>
      <c r="E135" s="27"/>
      <c r="F135" s="27"/>
      <c r="G135" s="27"/>
    </row>
    <row r="136" spans="2:7" ht="13" customHeight="1">
      <c r="B136" s="27"/>
      <c r="C136" s="27"/>
      <c r="D136" s="27"/>
      <c r="E136" s="27"/>
      <c r="F136" s="27"/>
      <c r="G136" s="27"/>
    </row>
    <row r="137" spans="2:7" ht="13" customHeight="1">
      <c r="B137" s="27"/>
      <c r="C137" s="27"/>
      <c r="D137" s="27"/>
      <c r="E137" s="27"/>
      <c r="F137" s="27"/>
      <c r="G137" s="27"/>
    </row>
    <row r="138" spans="2:7" ht="13" customHeight="1">
      <c r="B138" s="27"/>
      <c r="C138" s="27"/>
      <c r="D138" s="27"/>
      <c r="E138" s="27"/>
      <c r="F138" s="27"/>
      <c r="G138" s="27"/>
    </row>
    <row r="139" spans="2:7" ht="13" customHeight="1">
      <c r="B139" s="27"/>
      <c r="C139" s="27"/>
      <c r="D139" s="27"/>
      <c r="E139" s="27"/>
      <c r="F139" s="27"/>
      <c r="G139" s="27"/>
    </row>
    <row r="140" spans="2:7" ht="13" customHeight="1">
      <c r="B140" s="27"/>
      <c r="C140" s="27"/>
      <c r="D140" s="27"/>
      <c r="E140" s="27"/>
      <c r="F140" s="27"/>
      <c r="G140" s="27"/>
    </row>
    <row r="141" spans="2:7" ht="13" customHeight="1">
      <c r="B141" s="27"/>
      <c r="C141" s="27"/>
      <c r="D141" s="27"/>
      <c r="E141" s="27"/>
      <c r="F141" s="27"/>
      <c r="G141" s="27"/>
    </row>
    <row r="142" spans="2:7" ht="13" customHeight="1">
      <c r="B142" s="27"/>
      <c r="C142" s="27"/>
      <c r="D142" s="27"/>
      <c r="E142" s="27"/>
      <c r="F142" s="27"/>
      <c r="G142" s="27"/>
    </row>
    <row r="143" spans="2:7" ht="13" customHeight="1">
      <c r="B143" s="27"/>
      <c r="C143" s="27"/>
      <c r="D143" s="27"/>
      <c r="E143" s="27"/>
      <c r="F143" s="27"/>
      <c r="G143" s="27"/>
    </row>
    <row r="144" spans="2:7" ht="13" customHeight="1">
      <c r="B144" s="27"/>
      <c r="C144" s="27"/>
      <c r="D144" s="27"/>
      <c r="E144" s="27"/>
      <c r="F144" s="27"/>
      <c r="G144" s="27"/>
    </row>
    <row r="145" spans="2:7" ht="13" customHeight="1">
      <c r="B145" s="27"/>
      <c r="C145" s="27"/>
      <c r="D145" s="27"/>
      <c r="E145" s="27"/>
      <c r="F145" s="27"/>
      <c r="G145" s="27"/>
    </row>
    <row r="146" spans="2:7" ht="13" customHeight="1">
      <c r="B146" s="27"/>
      <c r="C146" s="27"/>
      <c r="D146" s="27"/>
      <c r="E146" s="27"/>
      <c r="F146" s="27"/>
      <c r="G146" s="27"/>
    </row>
    <row r="147" spans="2:7" ht="13" customHeight="1">
      <c r="B147" s="27"/>
      <c r="C147" s="27"/>
      <c r="D147" s="27"/>
      <c r="E147" s="27"/>
      <c r="F147" s="27"/>
      <c r="G147" s="27"/>
    </row>
    <row r="148" spans="2:7" ht="13" customHeight="1">
      <c r="B148" s="27"/>
      <c r="C148" s="27"/>
      <c r="D148" s="27"/>
      <c r="E148" s="27"/>
      <c r="F148" s="27"/>
      <c r="G148" s="27"/>
    </row>
    <row r="149" spans="2:7" ht="13" customHeight="1">
      <c r="B149" s="27"/>
      <c r="C149" s="27"/>
      <c r="D149" s="27"/>
      <c r="E149" s="27"/>
      <c r="F149" s="27"/>
      <c r="G149" s="27"/>
    </row>
    <row r="150" spans="2:7" ht="13" customHeight="1">
      <c r="B150" s="27"/>
      <c r="C150" s="27"/>
      <c r="D150" s="27"/>
      <c r="E150" s="27"/>
      <c r="F150" s="27"/>
      <c r="G150" s="27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112" max="16383" man="1"/>
  </rowBreaks>
  <colBreaks count="1" manualBreakCount="1">
    <brk id="18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62"/>
  <sheetViews>
    <sheetView view="pageLayout" workbookViewId="0">
      <selection activeCell="A4" sqref="A4:P5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28515625" style="56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</cols>
  <sheetData>
    <row r="1" spans="1:15" ht="18">
      <c r="A1" s="100" t="str">
        <f>'Raw Data'!A1</f>
        <v>1/17/14 - qPCR #49: gene1 = S100P</v>
      </c>
      <c r="C1" s="3"/>
      <c r="G1" s="4"/>
      <c r="H1" s="69"/>
      <c r="I1" s="99" t="s">
        <v>137</v>
      </c>
      <c r="J1" s="68">
        <f>AVERAGE(E4:E6)</f>
        <v>24.235125079001261</v>
      </c>
    </row>
    <row r="2" spans="1:15">
      <c r="N2" s="7" t="s">
        <v>1</v>
      </c>
      <c r="O2" s="8">
        <f>AVERAGE(N4:N6)</f>
        <v>4.680994503484996</v>
      </c>
    </row>
    <row r="3" spans="1:15" ht="39">
      <c r="B3" s="55" t="s">
        <v>129</v>
      </c>
      <c r="C3" s="55" t="s">
        <v>130</v>
      </c>
      <c r="D3" s="55" t="s">
        <v>131</v>
      </c>
      <c r="E3" s="66" t="s">
        <v>132</v>
      </c>
      <c r="F3" s="55" t="s">
        <v>133</v>
      </c>
      <c r="G3" s="67" t="s">
        <v>135</v>
      </c>
      <c r="H3" s="67" t="s">
        <v>134</v>
      </c>
      <c r="I3" s="67" t="s">
        <v>136</v>
      </c>
      <c r="J3" s="55" t="s">
        <v>138</v>
      </c>
      <c r="K3" s="67" t="s">
        <v>153</v>
      </c>
      <c r="M3" s="101" t="s">
        <v>163</v>
      </c>
      <c r="N3" s="5" t="s">
        <v>48</v>
      </c>
      <c r="O3" s="6" t="s">
        <v>0</v>
      </c>
    </row>
    <row r="4" spans="1:15">
      <c r="A4" s="57">
        <v>1.3</v>
      </c>
      <c r="B4" s="57" t="s">
        <v>44</v>
      </c>
      <c r="C4" s="57" t="s">
        <v>126</v>
      </c>
      <c r="D4" s="57">
        <v>1</v>
      </c>
      <c r="E4" s="58">
        <f>AVERAGE('Raw Data'!C52,'Raw Data'!C64)</f>
        <v>24.697742085837056</v>
      </c>
      <c r="F4" s="57" t="str">
        <f>'Raw Data'!E52</f>
        <v>RWPE1 0AZA #1</v>
      </c>
      <c r="G4" s="63">
        <f>STDEV('Raw Data'!C52,'Raw Data'!C64)</f>
        <v>9.3204642091356482E-2</v>
      </c>
      <c r="H4" s="70">
        <f>G4/E4</f>
        <v>3.7738122686447832E-3</v>
      </c>
      <c r="I4" s="63" t="e">
        <f>'Raw Data'!G52</f>
        <v>#VALUE!</v>
      </c>
      <c r="J4" s="63">
        <f>POWER(2,($J$1-E4))</f>
        <v>0.72566872208295685</v>
      </c>
      <c r="K4" s="57" t="s">
        <v>154</v>
      </c>
      <c r="M4" s="91">
        <v>19.806090133621765</v>
      </c>
      <c r="N4" s="91">
        <f>E4-M4</f>
        <v>4.891651952215291</v>
      </c>
      <c r="O4" s="63">
        <f>POWER(2,($O$2-N4))</f>
        <v>0.86414334389667502</v>
      </c>
    </row>
    <row r="5" spans="1:15">
      <c r="A5" s="57">
        <v>1.3</v>
      </c>
      <c r="B5" s="57" t="s">
        <v>44</v>
      </c>
      <c r="C5" s="57" t="s">
        <v>126</v>
      </c>
      <c r="D5" s="57">
        <v>2</v>
      </c>
      <c r="E5" s="58">
        <f>AVERAGE('Raw Data'!C97,'Raw Data'!C109)</f>
        <v>23.806364950597168</v>
      </c>
      <c r="F5" s="57" t="str">
        <f>'Raw Data'!E97</f>
        <v>RWPE1 0AZA #2</v>
      </c>
      <c r="G5" s="63">
        <f>STDEV('Raw Data'!C97,'Raw Data'!C109)</f>
        <v>0.15370499730330373</v>
      </c>
      <c r="H5" s="70">
        <f t="shared" ref="H5:H39" si="0">G5/E5</f>
        <v>6.456466479543242E-3</v>
      </c>
      <c r="I5" s="63">
        <f>'Raw Data'!G97</f>
        <v>10.859979478742904</v>
      </c>
      <c r="J5" s="63">
        <f t="shared" ref="J5:J39" si="1">POWER(2,($J$1-E5))</f>
        <v>1.3460762435259681</v>
      </c>
      <c r="K5" s="57" t="s">
        <v>154</v>
      </c>
      <c r="M5" s="91">
        <v>19.371801658679235</v>
      </c>
      <c r="N5" s="91">
        <f t="shared" ref="N5:N39" si="2">E5-M5</f>
        <v>4.4345632919179323</v>
      </c>
      <c r="O5" s="63">
        <f t="shared" ref="O5:O39" si="3">POWER(2,($O$2-N5))</f>
        <v>1.1862690140289325</v>
      </c>
    </row>
    <row r="6" spans="1:15">
      <c r="A6" s="57">
        <v>1.3</v>
      </c>
      <c r="B6" s="57" t="s">
        <v>44</v>
      </c>
      <c r="C6" s="57" t="s">
        <v>126</v>
      </c>
      <c r="D6" s="57">
        <v>3</v>
      </c>
      <c r="E6" s="58">
        <f>AVERAGE('Raw Data'!C60,'Raw Data'!C72)</f>
        <v>24.201268200569551</v>
      </c>
      <c r="F6" s="57" t="str">
        <f>'Raw Data'!E60</f>
        <v>RWPE1 0AZA #3</v>
      </c>
      <c r="G6" s="63">
        <f>STDEV('Raw Data'!C60,'Raw Data'!C72)</f>
        <v>1.2509911712417119E-2</v>
      </c>
      <c r="H6" s="70">
        <f t="shared" si="0"/>
        <v>5.1691141177976415E-4</v>
      </c>
      <c r="I6" s="63" t="e">
        <f>'Raw Data'!G60</f>
        <v>#VALUE!</v>
      </c>
      <c r="J6" s="63">
        <f t="shared" si="1"/>
        <v>1.023745335439491</v>
      </c>
      <c r="K6" s="57" t="s">
        <v>154</v>
      </c>
      <c r="M6" s="91">
        <v>19.484499934247786</v>
      </c>
      <c r="N6" s="91">
        <f t="shared" si="2"/>
        <v>4.7167682663217647</v>
      </c>
      <c r="O6" s="63">
        <f t="shared" si="3"/>
        <v>0.97550842452329123</v>
      </c>
    </row>
    <row r="7" spans="1:15">
      <c r="A7" s="57">
        <v>1.6</v>
      </c>
      <c r="B7" s="57" t="s">
        <v>44</v>
      </c>
      <c r="C7" s="57" t="s">
        <v>127</v>
      </c>
      <c r="D7" s="57">
        <v>1</v>
      </c>
      <c r="E7" s="58">
        <f>AVERAGE('Raw Data'!C21,'Raw Data'!C33)</f>
        <v>21.459213618617483</v>
      </c>
      <c r="F7" s="57" t="str">
        <f>'Raw Data'!E21</f>
        <v>RWPE1 0.5AZA #1</v>
      </c>
      <c r="G7" s="63">
        <f>STDEV('Raw Data'!C21,'Raw Data'!C33)</f>
        <v>9.6878816236767973E-2</v>
      </c>
      <c r="H7" s="70">
        <f t="shared" si="0"/>
        <v>4.5145557502031817E-3</v>
      </c>
      <c r="I7" s="63">
        <f>'Raw Data'!G21</f>
        <v>14.232278515400672</v>
      </c>
      <c r="J7" s="63">
        <f t="shared" si="1"/>
        <v>6.849085928321017</v>
      </c>
      <c r="K7" s="57" t="s">
        <v>154</v>
      </c>
      <c r="M7" s="91">
        <v>19.607559220049488</v>
      </c>
      <c r="N7" s="91">
        <f t="shared" si="2"/>
        <v>1.8516543985679945</v>
      </c>
      <c r="O7" s="63">
        <f t="shared" si="3"/>
        <v>7.1074897085278508</v>
      </c>
    </row>
    <row r="8" spans="1:15">
      <c r="A8" s="57">
        <v>1.6</v>
      </c>
      <c r="B8" s="57" t="s">
        <v>44</v>
      </c>
      <c r="C8" s="57" t="s">
        <v>127</v>
      </c>
      <c r="D8" s="57">
        <v>2</v>
      </c>
      <c r="E8" s="58">
        <f>AVERAGE('Raw Data'!C57,'Raw Data'!C69)</f>
        <v>21.145372668298528</v>
      </c>
      <c r="F8" s="57" t="str">
        <f>'Raw Data'!E57</f>
        <v>RWPE1 0.5AZA #2</v>
      </c>
      <c r="G8" s="63">
        <f>STDEV('Raw Data'!C57,'Raw Data'!C69)</f>
        <v>1.880667079340222E-2</v>
      </c>
      <c r="H8" s="70">
        <f t="shared" si="0"/>
        <v>8.8939888118394212E-4</v>
      </c>
      <c r="I8" s="63" t="e">
        <f>'Raw Data'!G57</f>
        <v>#VALUE!</v>
      </c>
      <c r="J8" s="63">
        <f t="shared" si="1"/>
        <v>8.5135002828894084</v>
      </c>
      <c r="K8" s="57" t="s">
        <v>154</v>
      </c>
      <c r="M8" s="91">
        <v>19.792249037605629</v>
      </c>
      <c r="N8" s="91">
        <f t="shared" si="2"/>
        <v>1.3531236306928989</v>
      </c>
      <c r="O8" s="63">
        <f t="shared" si="3"/>
        <v>10.041277153961726</v>
      </c>
    </row>
    <row r="9" spans="1:15">
      <c r="A9" s="57">
        <v>1.6</v>
      </c>
      <c r="B9" s="57" t="s">
        <v>44</v>
      </c>
      <c r="C9" s="57" t="s">
        <v>127</v>
      </c>
      <c r="D9" s="57">
        <v>3</v>
      </c>
      <c r="E9" s="58">
        <f>AVERAGE('Raw Data'!C17,'Raw Data'!C29)</f>
        <v>21.31303965797791</v>
      </c>
      <c r="F9" s="57" t="str">
        <f>'Raw Data'!E17</f>
        <v>RWPE1 0.5AZA #3</v>
      </c>
      <c r="G9" s="63">
        <f>STDEV('Raw Data'!C17,'Raw Data'!C29)</f>
        <v>0.10854175871405737</v>
      </c>
      <c r="H9" s="70">
        <f t="shared" si="0"/>
        <v>5.0927394898093734E-3</v>
      </c>
      <c r="I9" s="63">
        <f>'Raw Data'!G17</f>
        <v>12.711329527058744</v>
      </c>
      <c r="J9" s="63">
        <f t="shared" si="1"/>
        <v>7.5794093233436248</v>
      </c>
      <c r="K9" s="57" t="s">
        <v>155</v>
      </c>
      <c r="M9" s="91">
        <v>19.809719505007759</v>
      </c>
      <c r="N9" s="91">
        <f t="shared" si="2"/>
        <v>1.5033201529701508</v>
      </c>
      <c r="O9" s="63">
        <f t="shared" si="3"/>
        <v>9.0484730235562552</v>
      </c>
    </row>
    <row r="10" spans="1:15">
      <c r="A10" s="57">
        <v>1.9</v>
      </c>
      <c r="B10" s="57" t="s">
        <v>44</v>
      </c>
      <c r="C10" s="57" t="s">
        <v>128</v>
      </c>
      <c r="D10" s="57">
        <v>1</v>
      </c>
      <c r="E10" s="58">
        <f>AVERAGE('Raw Data'!C98,'Raw Data'!C110)</f>
        <v>20.185712014149196</v>
      </c>
      <c r="F10" s="57" t="str">
        <f>'Raw Data'!E98</f>
        <v>RWPE1 1.0AZA #1</v>
      </c>
      <c r="G10" s="63">
        <f>STDEV('Raw Data'!C98,'Raw Data'!C110)</f>
        <v>2.7947778535855131E-2</v>
      </c>
      <c r="H10" s="70">
        <f t="shared" si="0"/>
        <v>1.3845327088915717E-3</v>
      </c>
      <c r="I10" s="63">
        <f>'Raw Data'!G98</f>
        <v>14.904966629350106</v>
      </c>
      <c r="J10" s="63">
        <f t="shared" si="1"/>
        <v>16.557501282342297</v>
      </c>
      <c r="K10" s="57" t="s">
        <v>155</v>
      </c>
      <c r="M10" s="91">
        <v>19.254163041674381</v>
      </c>
      <c r="N10" s="91">
        <f t="shared" si="2"/>
        <v>0.93154897247481472</v>
      </c>
      <c r="O10" s="63">
        <f t="shared" si="3"/>
        <v>13.449172748691392</v>
      </c>
    </row>
    <row r="11" spans="1:15">
      <c r="A11" s="57">
        <v>1.9</v>
      </c>
      <c r="B11" s="57" t="s">
        <v>44</v>
      </c>
      <c r="C11" s="57" t="s">
        <v>128</v>
      </c>
      <c r="D11" s="57">
        <v>2</v>
      </c>
      <c r="E11" s="58">
        <f>AVERAGE('Raw Data'!C92,'Raw Data'!C104)</f>
        <v>20.663736935348801</v>
      </c>
      <c r="F11" s="57" t="str">
        <f>'Raw Data'!E92</f>
        <v>RWPE1 1.0AZA #2</v>
      </c>
      <c r="G11" s="63">
        <f>STDEV('Raw Data'!C92,'Raw Data'!C104)</f>
        <v>0.20375875794286463</v>
      </c>
      <c r="H11" s="70">
        <f t="shared" si="0"/>
        <v>9.8606926027160636E-3</v>
      </c>
      <c r="I11" s="63">
        <f>'Raw Data'!G92</f>
        <v>15.461533743380691</v>
      </c>
      <c r="J11" s="63">
        <f t="shared" si="1"/>
        <v>11.887621188763688</v>
      </c>
      <c r="K11" s="57" t="s">
        <v>155</v>
      </c>
      <c r="M11" s="91">
        <v>19.486839226167262</v>
      </c>
      <c r="N11" s="91">
        <f t="shared" si="2"/>
        <v>1.1768977091815387</v>
      </c>
      <c r="O11" s="63">
        <f t="shared" si="3"/>
        <v>11.345881485706036</v>
      </c>
    </row>
    <row r="12" spans="1:15">
      <c r="A12" s="57">
        <v>1.9</v>
      </c>
      <c r="B12" s="57" t="s">
        <v>44</v>
      </c>
      <c r="C12" s="57" t="s">
        <v>128</v>
      </c>
      <c r="D12" s="57">
        <v>3</v>
      </c>
      <c r="E12" s="58">
        <f>AVERAGE('Raw Data'!C51,'Raw Data'!C63)</f>
        <v>21.4469850374918</v>
      </c>
      <c r="F12" s="57" t="str">
        <f>'Raw Data'!E51</f>
        <v>RWPE1 1.0AZA #3</v>
      </c>
      <c r="G12" s="63">
        <f>STDEV('Raw Data'!C51,'Raw Data'!C63)</f>
        <v>0.29953690626251206</v>
      </c>
      <c r="H12" s="70">
        <f t="shared" si="0"/>
        <v>1.396638761760159E-2</v>
      </c>
      <c r="I12" s="63">
        <f>'Raw Data'!G51</f>
        <v>14.36095882388841</v>
      </c>
      <c r="J12" s="63">
        <f t="shared" si="1"/>
        <v>6.9073869318032823</v>
      </c>
      <c r="K12" s="57" t="s">
        <v>155</v>
      </c>
      <c r="M12" s="91">
        <v>20.141039215238109</v>
      </c>
      <c r="N12" s="91">
        <f t="shared" si="2"/>
        <v>1.3059458222536904</v>
      </c>
      <c r="O12" s="63">
        <f t="shared" si="3"/>
        <v>10.375066519850265</v>
      </c>
    </row>
    <row r="13" spans="1:15">
      <c r="A13" s="59">
        <v>2.2999999999999998</v>
      </c>
      <c r="B13" s="59" t="s">
        <v>45</v>
      </c>
      <c r="C13" s="59" t="s">
        <v>126</v>
      </c>
      <c r="D13" s="59">
        <v>1</v>
      </c>
      <c r="E13" s="60">
        <f>AVERAGE('Raw Data'!C89,'Raw Data'!C101)</f>
        <v>18.194092813699008</v>
      </c>
      <c r="F13" s="59" t="str">
        <f>'Raw Data'!E89</f>
        <v>CTPE 0AZA #1</v>
      </c>
      <c r="G13" s="64">
        <f>STDEV('Raw Data'!C89,'Raw Data'!C101)</f>
        <v>0.14573407881021333</v>
      </c>
      <c r="H13" s="71">
        <f t="shared" si="0"/>
        <v>8.0099667679217699E-3</v>
      </c>
      <c r="I13" s="64">
        <f>'Raw Data'!G89</f>
        <v>20.321073536607464</v>
      </c>
      <c r="J13" s="64">
        <f t="shared" si="1"/>
        <v>65.846381916930966</v>
      </c>
      <c r="K13" s="59" t="s">
        <v>155</v>
      </c>
      <c r="M13" s="92">
        <v>19.847076673452577</v>
      </c>
      <c r="N13" s="92">
        <f t="shared" si="2"/>
        <v>-1.6529838597535687</v>
      </c>
      <c r="O13" s="64">
        <f t="shared" si="3"/>
        <v>80.671007192020099</v>
      </c>
    </row>
    <row r="14" spans="1:15">
      <c r="A14" s="59">
        <v>2.2999999999999998</v>
      </c>
      <c r="B14" s="59" t="s">
        <v>45</v>
      </c>
      <c r="C14" s="59" t="s">
        <v>126</v>
      </c>
      <c r="D14" s="59">
        <v>2</v>
      </c>
      <c r="E14" s="60">
        <f>AVERAGE('Raw Data'!C90,'Raw Data'!C102)</f>
        <v>17.977703328993698</v>
      </c>
      <c r="F14" s="59" t="str">
        <f>'Raw Data'!E90</f>
        <v>CTPE 0AZA #2</v>
      </c>
      <c r="G14" s="64">
        <f>STDEV('Raw Data'!C90,'Raw Data'!C102)</f>
        <v>0.13319649404093717</v>
      </c>
      <c r="H14" s="71">
        <f t="shared" si="0"/>
        <v>7.4089827606690648E-3</v>
      </c>
      <c r="I14" s="64">
        <f>'Raw Data'!G90</f>
        <v>8.8205425786173812</v>
      </c>
      <c r="J14" s="64">
        <f t="shared" si="1"/>
        <v>76.501797982248107</v>
      </c>
      <c r="K14" s="59" t="s">
        <v>156</v>
      </c>
      <c r="M14" s="92">
        <v>19.669371739259454</v>
      </c>
      <c r="N14" s="92">
        <f t="shared" si="2"/>
        <v>-1.6916684102657555</v>
      </c>
      <c r="O14" s="64">
        <f t="shared" si="3"/>
        <v>82.863388602141043</v>
      </c>
    </row>
    <row r="15" spans="1:15">
      <c r="A15" s="59">
        <v>2.2999999999999998</v>
      </c>
      <c r="B15" s="59" t="s">
        <v>45</v>
      </c>
      <c r="C15" s="59" t="s">
        <v>126</v>
      </c>
      <c r="D15" s="59">
        <v>3</v>
      </c>
      <c r="E15" s="60">
        <f>AVERAGE('Raw Data'!C18,'Raw Data'!C30)</f>
        <v>17.818885941021598</v>
      </c>
      <c r="F15" s="59" t="str">
        <f>'Raw Data'!E18</f>
        <v>CTPE 0AZA #3</v>
      </c>
      <c r="G15" s="64">
        <f>STDEV('Raw Data'!C18,'Raw Data'!C30)</f>
        <v>3.3430381775270232E-2</v>
      </c>
      <c r="H15" s="71">
        <f t="shared" si="0"/>
        <v>1.8761207567027948E-3</v>
      </c>
      <c r="I15" s="64">
        <f>'Raw Data'!G18</f>
        <v>17.957449158712016</v>
      </c>
      <c r="J15" s="64">
        <f t="shared" si="1"/>
        <v>85.404438139344748</v>
      </c>
      <c r="K15" s="59" t="s">
        <v>157</v>
      </c>
      <c r="M15" s="92">
        <v>19.378356291436543</v>
      </c>
      <c r="N15" s="92">
        <f t="shared" si="2"/>
        <v>-1.5594703504149443</v>
      </c>
      <c r="O15" s="64">
        <f t="shared" si="3"/>
        <v>75.607888188811359</v>
      </c>
    </row>
    <row r="16" spans="1:15">
      <c r="A16" s="59">
        <v>2.6</v>
      </c>
      <c r="B16" s="59" t="s">
        <v>45</v>
      </c>
      <c r="C16" s="59" t="s">
        <v>127</v>
      </c>
      <c r="D16" s="59">
        <v>1</v>
      </c>
      <c r="E16" s="60">
        <f>AVERAGE('Raw Data'!C26,'Raw Data'!C38)</f>
        <v>18.356075596161347</v>
      </c>
      <c r="F16" s="59" t="str">
        <f>'Raw Data'!E26</f>
        <v>CTPE 0.5AZA #1</v>
      </c>
      <c r="G16" s="64">
        <f>STDEV('Raw Data'!C26,'Raw Data'!C38)</f>
        <v>2.7965018866717206E-2</v>
      </c>
      <c r="H16" s="71">
        <f t="shared" si="0"/>
        <v>1.5234748146583847E-3</v>
      </c>
      <c r="I16" s="64">
        <f>'Raw Data'!G26</f>
        <v>16.570808246204891</v>
      </c>
      <c r="J16" s="64">
        <f t="shared" si="1"/>
        <v>58.853221519316904</v>
      </c>
      <c r="K16" s="59" t="s">
        <v>154</v>
      </c>
      <c r="M16" s="92">
        <v>19.825726694691632</v>
      </c>
      <c r="N16" s="92">
        <f t="shared" si="2"/>
        <v>-1.4696510985302851</v>
      </c>
      <c r="O16" s="64">
        <f t="shared" si="3"/>
        <v>71.044231195685384</v>
      </c>
    </row>
    <row r="17" spans="1:15">
      <c r="A17" s="59">
        <v>2.6</v>
      </c>
      <c r="B17" s="59" t="s">
        <v>45</v>
      </c>
      <c r="C17" s="59" t="s">
        <v>127</v>
      </c>
      <c r="D17" s="59">
        <v>2</v>
      </c>
      <c r="E17" s="60">
        <f>AVERAGE('Raw Data'!C54,'Raw Data'!C66)</f>
        <v>18.04733045413386</v>
      </c>
      <c r="F17" s="59" t="str">
        <f>'Raw Data'!E54</f>
        <v>CTPE 0.5AZA #2</v>
      </c>
      <c r="G17" s="64">
        <f>STDEV('Raw Data'!C54,'Raw Data'!C66)</f>
        <v>2.0075625297757012E-3</v>
      </c>
      <c r="H17" s="71">
        <f t="shared" si="0"/>
        <v>1.1123875272732404E-4</v>
      </c>
      <c r="I17" s="64">
        <f>'Raw Data'!G54</f>
        <v>16.255590715885003</v>
      </c>
      <c r="J17" s="64">
        <f t="shared" si="1"/>
        <v>72.897358085986738</v>
      </c>
      <c r="K17" s="59" t="s">
        <v>154</v>
      </c>
      <c r="M17" s="92">
        <v>19.754323850043065</v>
      </c>
      <c r="N17" s="92">
        <f t="shared" si="2"/>
        <v>-1.7069933959092047</v>
      </c>
      <c r="O17" s="64">
        <f t="shared" si="3"/>
        <v>83.74829413129136</v>
      </c>
    </row>
    <row r="18" spans="1:15">
      <c r="A18" s="59">
        <v>2.6</v>
      </c>
      <c r="B18" s="59" t="s">
        <v>45</v>
      </c>
      <c r="C18" s="59" t="s">
        <v>127</v>
      </c>
      <c r="D18" s="59">
        <v>3</v>
      </c>
      <c r="E18" s="60">
        <f>AVERAGE('Raw Data'!C23,'Raw Data'!C35)</f>
        <v>18.783552797906175</v>
      </c>
      <c r="F18" s="59" t="str">
        <f>'Raw Data'!E23</f>
        <v>CTPE 0.5AZA #3</v>
      </c>
      <c r="G18" s="64">
        <f>STDEV('Raw Data'!C23,'Raw Data'!C35)</f>
        <v>1.1965676055887444</v>
      </c>
      <c r="H18" s="71">
        <f t="shared" si="0"/>
        <v>6.3702943658354522E-2</v>
      </c>
      <c r="I18" s="64">
        <f>'Raw Data'!G23</f>
        <v>15.856369728643394</v>
      </c>
      <c r="J18" s="64">
        <f t="shared" si="1"/>
        <v>43.760953897269111</v>
      </c>
      <c r="K18" s="59" t="s">
        <v>154</v>
      </c>
      <c r="M18" s="92">
        <v>19.060079910711124</v>
      </c>
      <c r="N18" s="92">
        <f t="shared" si="2"/>
        <v>-0.27652711280494913</v>
      </c>
      <c r="O18" s="64">
        <f t="shared" si="3"/>
        <v>31.071535128680992</v>
      </c>
    </row>
    <row r="19" spans="1:15">
      <c r="A19" s="59">
        <v>2.9</v>
      </c>
      <c r="B19" s="59" t="s">
        <v>45</v>
      </c>
      <c r="C19" s="59" t="s">
        <v>128</v>
      </c>
      <c r="D19" s="59">
        <v>1</v>
      </c>
      <c r="E19" s="60">
        <f>AVERAGE('Raw Data'!C53,'Raw Data'!C65)</f>
        <v>18.596217782818833</v>
      </c>
      <c r="F19" s="59" t="str">
        <f>'Raw Data'!E53</f>
        <v>CTPE 1.0AZA #1</v>
      </c>
      <c r="G19" s="64">
        <f>STDEV('Raw Data'!C53,'Raw Data'!C65)</f>
        <v>0.19880702647625698</v>
      </c>
      <c r="H19" s="71">
        <f t="shared" si="0"/>
        <v>1.0690723715869583E-2</v>
      </c>
      <c r="I19" s="64">
        <f>'Raw Data'!G53</f>
        <v>17.343394934975677</v>
      </c>
      <c r="J19" s="64">
        <f t="shared" si="1"/>
        <v>49.828778257845691</v>
      </c>
      <c r="K19" s="59" t="s">
        <v>154</v>
      </c>
      <c r="M19" s="92">
        <v>19.921602777755925</v>
      </c>
      <c r="N19" s="92">
        <f t="shared" si="2"/>
        <v>-1.3253849949370924</v>
      </c>
      <c r="O19" s="64">
        <f t="shared" si="3"/>
        <v>64.283630240620724</v>
      </c>
    </row>
    <row r="20" spans="1:15">
      <c r="A20" s="59">
        <v>2.9</v>
      </c>
      <c r="B20" s="59" t="s">
        <v>45</v>
      </c>
      <c r="C20" s="59" t="s">
        <v>128</v>
      </c>
      <c r="D20" s="59">
        <v>2</v>
      </c>
      <c r="E20" s="60">
        <f>AVERAGE('Raw Data'!C96,'Raw Data'!C108)</f>
        <v>18.014162987652107</v>
      </c>
      <c r="F20" s="59" t="str">
        <f>'Raw Data'!E96</f>
        <v>CTPE 1.0AZA #2</v>
      </c>
      <c r="G20" s="64">
        <f>STDEV('Raw Data'!C96,'Raw Data'!C108)</f>
        <v>6.718574424124904E-2</v>
      </c>
      <c r="H20" s="71">
        <f t="shared" si="0"/>
        <v>3.7296067703673952E-3</v>
      </c>
      <c r="I20" s="64">
        <f>'Raw Data'!G96</f>
        <v>17.656738514383512</v>
      </c>
      <c r="J20" s="64">
        <f t="shared" si="1"/>
        <v>74.592676637217124</v>
      </c>
      <c r="K20" s="59" t="s">
        <v>154</v>
      </c>
      <c r="M20" s="92">
        <v>19.724083816191602</v>
      </c>
      <c r="N20" s="92">
        <f t="shared" si="2"/>
        <v>-1.7099208285394951</v>
      </c>
      <c r="O20" s="64">
        <f t="shared" si="3"/>
        <v>83.918403814993155</v>
      </c>
    </row>
    <row r="21" spans="1:15">
      <c r="A21" s="59">
        <v>2.9</v>
      </c>
      <c r="B21" s="59" t="s">
        <v>45</v>
      </c>
      <c r="C21" s="59" t="s">
        <v>128</v>
      </c>
      <c r="D21" s="59">
        <v>3</v>
      </c>
      <c r="E21" s="60">
        <f>AVERAGE('Raw Data'!C94,'Raw Data'!C106)</f>
        <v>17.947110979886496</v>
      </c>
      <c r="F21" s="59" t="str">
        <f>'Raw Data'!E94</f>
        <v>CTPE 1.0AZA #3</v>
      </c>
      <c r="G21" s="64">
        <f>STDEV('Raw Data'!C94,'Raw Data'!C106)</f>
        <v>0.2113560142713056</v>
      </c>
      <c r="H21" s="71">
        <f t="shared" si="0"/>
        <v>1.1776603739073903E-2</v>
      </c>
      <c r="I21" s="64">
        <f>'Raw Data'!G94</f>
        <v>18.909466633980813</v>
      </c>
      <c r="J21" s="64">
        <f t="shared" si="1"/>
        <v>78.141340463788268</v>
      </c>
      <c r="K21" s="59" t="s">
        <v>154</v>
      </c>
      <c r="M21" s="92">
        <v>19.473613399083938</v>
      </c>
      <c r="N21" s="92">
        <f t="shared" si="2"/>
        <v>-1.5265024191974419</v>
      </c>
      <c r="O21" s="64">
        <f t="shared" si="3"/>
        <v>73.899716397301162</v>
      </c>
    </row>
    <row r="22" spans="1:15">
      <c r="A22" s="61">
        <v>3.3</v>
      </c>
      <c r="B22" s="61" t="s">
        <v>46</v>
      </c>
      <c r="C22" s="61" t="s">
        <v>126</v>
      </c>
      <c r="D22" s="61">
        <v>1</v>
      </c>
      <c r="E22" s="62">
        <f>AVERAGE('Raw Data'!C59,'Raw Data'!C71)</f>
        <v>20.604577026543929</v>
      </c>
      <c r="F22" s="61" t="str">
        <f>'Raw Data'!E59</f>
        <v>CAsE-PE 0AZA #1</v>
      </c>
      <c r="G22" s="65">
        <f>STDEV('Raw Data'!C59,'Raw Data'!C71)</f>
        <v>0.75186296221473692</v>
      </c>
      <c r="H22" s="72">
        <f t="shared" si="0"/>
        <v>3.6490094470085284E-2</v>
      </c>
      <c r="I22" s="65">
        <f>'Raw Data'!G59</f>
        <v>13.783249194324043</v>
      </c>
      <c r="J22" s="65">
        <f t="shared" si="1"/>
        <v>12.385223966257715</v>
      </c>
      <c r="K22" s="61" t="s">
        <v>154</v>
      </c>
      <c r="M22" s="93">
        <v>19.7810589027699</v>
      </c>
      <c r="N22" s="93">
        <f t="shared" si="2"/>
        <v>0.82351812377402922</v>
      </c>
      <c r="O22" s="65">
        <f t="shared" si="3"/>
        <v>14.494929181946031</v>
      </c>
    </row>
    <row r="23" spans="1:15">
      <c r="A23" s="61">
        <v>3.3</v>
      </c>
      <c r="B23" s="61" t="s">
        <v>46</v>
      </c>
      <c r="C23" s="61" t="s">
        <v>126</v>
      </c>
      <c r="D23" s="61">
        <v>2</v>
      </c>
      <c r="E23" s="62">
        <f>AVERAGE('Raw Data'!C62,'Raw Data'!C74)</f>
        <v>21.104947950063629</v>
      </c>
      <c r="F23" s="61" t="str">
        <f>'Raw Data'!E62</f>
        <v>CAsE-PE 0AZA #2</v>
      </c>
      <c r="G23" s="65">
        <f>STDEV('Raw Data'!C62,'Raw Data'!C74)</f>
        <v>9.6759304683314645E-2</v>
      </c>
      <c r="H23" s="72">
        <f t="shared" si="0"/>
        <v>4.584673931073255E-3</v>
      </c>
      <c r="I23" s="65">
        <f>'Raw Data'!G62</f>
        <v>15.954673181573003</v>
      </c>
      <c r="J23" s="65">
        <f t="shared" si="1"/>
        <v>8.755424503807447</v>
      </c>
      <c r="K23" s="61" t="s">
        <v>158</v>
      </c>
      <c r="M23" s="93">
        <v>19.788717906808628</v>
      </c>
      <c r="N23" s="93">
        <f t="shared" si="2"/>
        <v>1.3162300432550005</v>
      </c>
      <c r="O23" s="65">
        <f t="shared" si="3"/>
        <v>10.301371058542118</v>
      </c>
    </row>
    <row r="24" spans="1:15">
      <c r="A24" s="61">
        <v>3.3</v>
      </c>
      <c r="B24" s="61" t="s">
        <v>46</v>
      </c>
      <c r="C24" s="61" t="s">
        <v>126</v>
      </c>
      <c r="D24" s="61">
        <v>3</v>
      </c>
      <c r="E24" s="62">
        <f>AVERAGE('Raw Data'!C93,'Raw Data'!C105)</f>
        <v>20.898278307357785</v>
      </c>
      <c r="F24" s="61" t="str">
        <f>'Raw Data'!E93</f>
        <v>CAsE-PE 0AZA #3</v>
      </c>
      <c r="G24" s="65">
        <f>STDEV('Raw Data'!C93,'Raw Data'!C105)</f>
        <v>8.3967384639776599E-2</v>
      </c>
      <c r="H24" s="72">
        <f t="shared" si="0"/>
        <v>4.0179091983004976E-3</v>
      </c>
      <c r="I24" s="65">
        <f>'Raw Data'!G93</f>
        <v>14.422750284380896</v>
      </c>
      <c r="J24" s="65">
        <f t="shared" si="1"/>
        <v>10.103944899775058</v>
      </c>
      <c r="K24" s="61" t="s">
        <v>155</v>
      </c>
      <c r="M24" s="93">
        <v>19.707988667836275</v>
      </c>
      <c r="N24" s="93">
        <f t="shared" si="2"/>
        <v>1.1902896395215095</v>
      </c>
      <c r="O24" s="65">
        <f t="shared" si="3"/>
        <v>11.241049754389399</v>
      </c>
    </row>
    <row r="25" spans="1:15">
      <c r="A25" s="61">
        <v>3.6</v>
      </c>
      <c r="B25" s="61" t="s">
        <v>46</v>
      </c>
      <c r="C25" s="61" t="s">
        <v>127</v>
      </c>
      <c r="D25" s="61">
        <v>1</v>
      </c>
      <c r="E25" s="62">
        <f>AVERAGE('Raw Data'!C55,'Raw Data'!C67)</f>
        <v>18.798290241835836</v>
      </c>
      <c r="F25" s="61" t="str">
        <f>'Raw Data'!E55</f>
        <v>CAsE-PE 0.5AZA #1</v>
      </c>
      <c r="G25" s="65">
        <f>STDEV('Raw Data'!C55,'Raw Data'!C67)</f>
        <v>0.11525747957693391</v>
      </c>
      <c r="H25" s="72">
        <f t="shared" si="0"/>
        <v>6.1312746049865165E-3</v>
      </c>
      <c r="I25" s="65" t="e">
        <f>'Raw Data'!G55</f>
        <v>#VALUE!</v>
      </c>
      <c r="J25" s="65">
        <f t="shared" si="1"/>
        <v>43.316201713776103</v>
      </c>
      <c r="K25" s="61" t="s">
        <v>155</v>
      </c>
      <c r="M25" s="93">
        <v>19.82193566815414</v>
      </c>
      <c r="N25" s="93">
        <f t="shared" si="2"/>
        <v>-1.0236454263183035</v>
      </c>
      <c r="O25" s="65">
        <f t="shared" si="3"/>
        <v>52.151611564516173</v>
      </c>
    </row>
    <row r="26" spans="1:15">
      <c r="A26" s="61">
        <v>3.6</v>
      </c>
      <c r="B26" s="61" t="s">
        <v>46</v>
      </c>
      <c r="C26" s="61" t="s">
        <v>127</v>
      </c>
      <c r="D26" s="61">
        <v>2</v>
      </c>
      <c r="E26" s="62">
        <f>AVERAGE('Raw Data'!C15,'Raw Data'!C27)</f>
        <v>19.242355054632128</v>
      </c>
      <c r="F26" s="61" t="str">
        <f>'Raw Data'!E15</f>
        <v>CAsE-PE 0.5AZA #2</v>
      </c>
      <c r="G26" s="65">
        <f>STDEV('Raw Data'!C15,'Raw Data'!C27)</f>
        <v>9.1578426633510679E-2</v>
      </c>
      <c r="H26" s="72">
        <f t="shared" si="0"/>
        <v>4.7592109372010267E-3</v>
      </c>
      <c r="I26" s="65">
        <f>'Raw Data'!G15</f>
        <v>15.841948954599843</v>
      </c>
      <c r="J26" s="65">
        <f t="shared" si="1"/>
        <v>31.840035170467225</v>
      </c>
      <c r="K26" s="61" t="s">
        <v>155</v>
      </c>
      <c r="M26" s="93">
        <v>20.439973650661834</v>
      </c>
      <c r="N26" s="93">
        <f t="shared" si="2"/>
        <v>-1.1976185960297059</v>
      </c>
      <c r="O26" s="65">
        <f t="shared" si="3"/>
        <v>58.835422414193403</v>
      </c>
    </row>
    <row r="27" spans="1:15">
      <c r="A27" s="61">
        <v>3.6</v>
      </c>
      <c r="B27" s="61" t="s">
        <v>46</v>
      </c>
      <c r="C27" s="61" t="s">
        <v>127</v>
      </c>
      <c r="D27" s="61">
        <v>3</v>
      </c>
      <c r="E27" s="62">
        <f>AVERAGE('Raw Data'!C95,'Raw Data'!C107)</f>
        <v>18.381886765407398</v>
      </c>
      <c r="F27" s="61" t="str">
        <f>'Raw Data'!E95</f>
        <v>CAsE-PE 0.5AZA #3</v>
      </c>
      <c r="G27" s="65">
        <f>STDEV('Raw Data'!C95,'Raw Data'!C107)</f>
        <v>5.4866567188957271E-2</v>
      </c>
      <c r="H27" s="72">
        <f t="shared" si="0"/>
        <v>2.9848169499232177E-3</v>
      </c>
      <c r="I27" s="65">
        <f>'Raw Data'!G95</f>
        <v>17.401779742047271</v>
      </c>
      <c r="J27" s="65">
        <f t="shared" si="1"/>
        <v>57.809645227977761</v>
      </c>
      <c r="K27" s="61" t="s">
        <v>155</v>
      </c>
      <c r="M27" s="93">
        <v>19.618198017924264</v>
      </c>
      <c r="N27" s="93">
        <f t="shared" si="2"/>
        <v>-1.2363112525168667</v>
      </c>
      <c r="O27" s="65">
        <f t="shared" si="3"/>
        <v>60.434721635363445</v>
      </c>
    </row>
    <row r="28" spans="1:15">
      <c r="A28" s="61">
        <v>3.9</v>
      </c>
      <c r="B28" s="61" t="s">
        <v>46</v>
      </c>
      <c r="C28" s="61" t="s">
        <v>128</v>
      </c>
      <c r="D28" s="61">
        <v>1</v>
      </c>
      <c r="E28" s="62">
        <f>AVERAGE('Raw Data'!C58,'Raw Data'!C70)</f>
        <v>18.78414318721638</v>
      </c>
      <c r="F28" s="61" t="str">
        <f>'Raw Data'!E58</f>
        <v>CAsE-PE 1.0AZA #1</v>
      </c>
      <c r="G28" s="65">
        <f>STDEV('Raw Data'!C58,'Raw Data'!C70)</f>
        <v>2.0489809725196873E-3</v>
      </c>
      <c r="H28" s="72">
        <f t="shared" si="0"/>
        <v>1.0908035315202075E-4</v>
      </c>
      <c r="I28" s="65">
        <f>'Raw Data'!G58</f>
        <v>18.202009500192204</v>
      </c>
      <c r="J28" s="65">
        <f t="shared" si="1"/>
        <v>43.743049410884936</v>
      </c>
      <c r="K28" s="61" t="s">
        <v>155</v>
      </c>
      <c r="M28" s="93">
        <v>19.901620605166819</v>
      </c>
      <c r="N28" s="93">
        <f t="shared" si="2"/>
        <v>-1.1174774179504396</v>
      </c>
      <c r="O28" s="65">
        <f t="shared" si="3"/>
        <v>55.656254642234913</v>
      </c>
    </row>
    <row r="29" spans="1:15">
      <c r="A29" s="61">
        <v>3.9</v>
      </c>
      <c r="B29" s="61" t="s">
        <v>46</v>
      </c>
      <c r="C29" s="61" t="s">
        <v>128</v>
      </c>
      <c r="D29" s="61">
        <v>2</v>
      </c>
      <c r="E29" s="62">
        <f>AVERAGE('Raw Data'!C61,'Raw Data'!C73)</f>
        <v>18.748912762584169</v>
      </c>
      <c r="F29" s="61" t="str">
        <f>'Raw Data'!E61</f>
        <v>CAsE-PE 1.0AZA #2</v>
      </c>
      <c r="G29" s="65">
        <f>STDEV('Raw Data'!C61,'Raw Data'!C73)</f>
        <v>4.5826670920504596E-2</v>
      </c>
      <c r="H29" s="72">
        <f t="shared" si="0"/>
        <v>2.4442308469191623E-3</v>
      </c>
      <c r="I29" s="65" t="e">
        <f>'Raw Data'!G61</f>
        <v>#VALUE!</v>
      </c>
      <c r="J29" s="65">
        <f t="shared" si="1"/>
        <v>44.82439843400406</v>
      </c>
      <c r="K29" s="61" t="s">
        <v>155</v>
      </c>
      <c r="M29" s="93">
        <v>19.589403608120051</v>
      </c>
      <c r="N29" s="93">
        <f t="shared" si="2"/>
        <v>-0.84049084553588216</v>
      </c>
      <c r="O29" s="65">
        <f t="shared" si="3"/>
        <v>45.933835491469765</v>
      </c>
    </row>
    <row r="30" spans="1:15">
      <c r="A30" s="61">
        <v>3.9</v>
      </c>
      <c r="B30" s="61" t="s">
        <v>46</v>
      </c>
      <c r="C30" s="61" t="s">
        <v>128</v>
      </c>
      <c r="D30" s="61">
        <v>3</v>
      </c>
      <c r="E30" s="62">
        <f>AVERAGE('Raw Data'!C88,'Raw Data'!C100)</f>
        <v>19.127432114296141</v>
      </c>
      <c r="F30" s="61" t="str">
        <f>'Raw Data'!E88</f>
        <v>CAsE-PE 1.0AZA #3</v>
      </c>
      <c r="G30" s="65">
        <f>STDEV('Raw Data'!C88,'Raw Data'!C100)</f>
        <v>6.1948522073094772E-2</v>
      </c>
      <c r="H30" s="72">
        <f t="shared" si="0"/>
        <v>3.2387265422206611E-3</v>
      </c>
      <c r="I30" s="65" t="e">
        <f>'Raw Data'!G88</f>
        <v>#VALUE!</v>
      </c>
      <c r="J30" s="65">
        <f t="shared" si="1"/>
        <v>34.480121778600605</v>
      </c>
      <c r="K30" s="61" t="s">
        <v>155</v>
      </c>
      <c r="M30" s="93">
        <v>20.187479993251259</v>
      </c>
      <c r="N30" s="93">
        <f t="shared" si="2"/>
        <v>-1.0600478789551175</v>
      </c>
      <c r="O30" s="65">
        <f t="shared" si="3"/>
        <v>53.48425656930528</v>
      </c>
    </row>
    <row r="31" spans="1:15">
      <c r="A31" s="73">
        <v>4.3</v>
      </c>
      <c r="B31" s="73" t="s">
        <v>47</v>
      </c>
      <c r="C31" s="73" t="s">
        <v>126</v>
      </c>
      <c r="D31" s="73">
        <v>1</v>
      </c>
      <c r="E31" s="74">
        <f>AVERAGE('Raw Data'!C91,'Raw Data'!C103)</f>
        <v>25.960692901854518</v>
      </c>
      <c r="F31" s="73" t="str">
        <f>'Raw Data'!E91</f>
        <v>B26 0AZA #1</v>
      </c>
      <c r="G31" s="75">
        <f>STDEV('Raw Data'!C91,'Raw Data'!C103)</f>
        <v>0.22903012519988836</v>
      </c>
      <c r="H31" s="76">
        <f t="shared" si="0"/>
        <v>8.8221884548978068E-3</v>
      </c>
      <c r="I31" s="75">
        <f>'Raw Data'!G91</f>
        <v>10.916392770458753</v>
      </c>
      <c r="J31" s="75">
        <f t="shared" si="1"/>
        <v>0.30237948690825778</v>
      </c>
      <c r="K31" s="73" t="s">
        <v>155</v>
      </c>
      <c r="M31" s="94">
        <v>19.453305335102492</v>
      </c>
      <c r="N31" s="94">
        <f t="shared" si="2"/>
        <v>6.5073875667520262</v>
      </c>
      <c r="O31" s="75">
        <f t="shared" si="3"/>
        <v>0.28196870132925961</v>
      </c>
    </row>
    <row r="32" spans="1:15">
      <c r="A32" s="73">
        <v>4.3</v>
      </c>
      <c r="B32" s="73" t="s">
        <v>47</v>
      </c>
      <c r="C32" s="73" t="s">
        <v>126</v>
      </c>
      <c r="D32" s="73">
        <v>2</v>
      </c>
      <c r="E32" s="74">
        <f>AVERAGE('Raw Data'!C24,'Raw Data'!C36)</f>
        <v>27.208582879769786</v>
      </c>
      <c r="F32" s="73" t="str">
        <f>'Raw Data'!E24</f>
        <v>B26 0AZA #2</v>
      </c>
      <c r="G32" s="75">
        <f>STDEV('Raw Data'!C24,'Raw Data'!C36)</f>
        <v>3.9831093952666222E-2</v>
      </c>
      <c r="H32" s="76">
        <f t="shared" si="0"/>
        <v>1.4639165196024071E-3</v>
      </c>
      <c r="I32" s="75">
        <f>'Raw Data'!G24</f>
        <v>9.7044392465581097</v>
      </c>
      <c r="J32" s="75">
        <f t="shared" si="1"/>
        <v>0.12732099124755206</v>
      </c>
      <c r="K32" s="73" t="s">
        <v>155</v>
      </c>
      <c r="M32" s="94">
        <v>20.326789651421571</v>
      </c>
      <c r="N32" s="94">
        <f t="shared" si="2"/>
        <v>6.8817932283482151</v>
      </c>
      <c r="O32" s="75">
        <f t="shared" si="3"/>
        <v>0.21751718259894223</v>
      </c>
    </row>
    <row r="33" spans="1:16">
      <c r="A33" s="73">
        <v>4.3</v>
      </c>
      <c r="B33" s="73" t="s">
        <v>47</v>
      </c>
      <c r="C33" s="73" t="s">
        <v>126</v>
      </c>
      <c r="D33" s="73">
        <v>3</v>
      </c>
      <c r="E33" s="74">
        <f>AVERAGE('Raw Data'!C56,'Raw Data'!C68)</f>
        <v>26.155391041481636</v>
      </c>
      <c r="F33" s="73" t="str">
        <f>'Raw Data'!E56</f>
        <v>B26 0AZA #3</v>
      </c>
      <c r="G33" s="75">
        <f>STDEV('Raw Data'!C56,'Raw Data'!C68)</f>
        <v>0.15297823058508234</v>
      </c>
      <c r="H33" s="76">
        <f t="shared" si="0"/>
        <v>5.8488221545785202E-3</v>
      </c>
      <c r="I33" s="75">
        <f>'Raw Data'!G56</f>
        <v>12.287980312646326</v>
      </c>
      <c r="J33" s="75">
        <f t="shared" si="1"/>
        <v>0.26420579900936469</v>
      </c>
      <c r="K33" s="73" t="s">
        <v>155</v>
      </c>
      <c r="M33" s="94">
        <v>19.671357573001991</v>
      </c>
      <c r="N33" s="94">
        <f t="shared" si="2"/>
        <v>6.4840334684796446</v>
      </c>
      <c r="O33" s="75">
        <f t="shared" si="3"/>
        <v>0.28657030650027565</v>
      </c>
    </row>
    <row r="34" spans="1:16">
      <c r="A34" s="73">
        <v>4.5999999999999996</v>
      </c>
      <c r="B34" s="73" t="s">
        <v>47</v>
      </c>
      <c r="C34" s="73" t="s">
        <v>127</v>
      </c>
      <c r="D34" s="73">
        <v>1</v>
      </c>
      <c r="E34" s="74">
        <f>AVERAGE('Raw Data'!C99,'Raw Data'!C111)</f>
        <v>20.45346345383939</v>
      </c>
      <c r="F34" s="73" t="str">
        <f>'Raw Data'!E99</f>
        <v>B26 0.5AZA #1</v>
      </c>
      <c r="G34" s="75">
        <f>STDEV('Raw Data'!C99,'Raw Data'!C111)</f>
        <v>0.17211254608597559</v>
      </c>
      <c r="H34" s="76">
        <f t="shared" si="0"/>
        <v>8.4148362684104607E-3</v>
      </c>
      <c r="I34" s="75">
        <f>'Raw Data'!G99</f>
        <v>14.51323115783611</v>
      </c>
      <c r="J34" s="75">
        <f t="shared" si="1"/>
        <v>13.752877752603512</v>
      </c>
      <c r="K34" s="73" t="s">
        <v>155</v>
      </c>
      <c r="M34" s="94">
        <v>19.371907840494988</v>
      </c>
      <c r="N34" s="94">
        <f t="shared" si="2"/>
        <v>1.0815556133444026</v>
      </c>
      <c r="O34" s="75">
        <f t="shared" si="3"/>
        <v>12.121017367107251</v>
      </c>
    </row>
    <row r="35" spans="1:16">
      <c r="A35" s="73">
        <v>4.5999999999999996</v>
      </c>
      <c r="B35" s="73" t="s">
        <v>47</v>
      </c>
      <c r="C35" s="73" t="s">
        <v>127</v>
      </c>
      <c r="D35" s="73">
        <v>2</v>
      </c>
      <c r="E35" s="74">
        <f>AVERAGE('Raw Data'!C25,'Raw Data'!C37)</f>
        <v>20.788071431413453</v>
      </c>
      <c r="F35" s="73" t="str">
        <f>'Raw Data'!E25</f>
        <v>B26 0.5AZA #2</v>
      </c>
      <c r="G35" s="75">
        <f>STDEV('Raw Data'!C25,'Raw Data'!C37)</f>
        <v>0.12191407186885152</v>
      </c>
      <c r="H35" s="76">
        <f t="shared" si="0"/>
        <v>5.8646167476903918E-3</v>
      </c>
      <c r="I35" s="75">
        <f>'Raw Data'!G25</f>
        <v>13.488943412719831</v>
      </c>
      <c r="J35" s="75">
        <f t="shared" si="1"/>
        <v>10.9060263986647</v>
      </c>
      <c r="K35" s="73" t="s">
        <v>155</v>
      </c>
      <c r="M35" s="94">
        <v>19.47720904771171</v>
      </c>
      <c r="N35" s="94">
        <f t="shared" si="2"/>
        <v>1.3108623837017426</v>
      </c>
      <c r="O35" s="75">
        <f t="shared" si="3"/>
        <v>10.339769501862142</v>
      </c>
    </row>
    <row r="36" spans="1:16">
      <c r="A36" s="73">
        <v>4.5999999999999996</v>
      </c>
      <c r="B36" s="73" t="s">
        <v>47</v>
      </c>
      <c r="C36" s="73" t="s">
        <v>127</v>
      </c>
      <c r="D36" s="73">
        <v>3</v>
      </c>
      <c r="E36" s="74">
        <f>AVERAGE('Raw Data'!C19,'Raw Data'!C31)</f>
        <v>20.794334008027075</v>
      </c>
      <c r="F36" s="73" t="str">
        <f>'Raw Data'!E19</f>
        <v>B26 0.5AZA #3</v>
      </c>
      <c r="G36" s="75">
        <f>STDEV('Raw Data'!C19,'Raw Data'!C31)</f>
        <v>0.16197211054604355</v>
      </c>
      <c r="H36" s="76">
        <f t="shared" si="0"/>
        <v>7.7892425159429828E-3</v>
      </c>
      <c r="I36" s="75">
        <f>'Raw Data'!G19</f>
        <v>17.143242643186124</v>
      </c>
      <c r="J36" s="75">
        <f t="shared" si="1"/>
        <v>10.858787171189322</v>
      </c>
      <c r="K36" s="73" t="s">
        <v>155</v>
      </c>
      <c r="M36" s="94">
        <v>19.522297909859617</v>
      </c>
      <c r="N36" s="94">
        <f t="shared" si="2"/>
        <v>1.2720360981674581</v>
      </c>
      <c r="O36" s="75">
        <f t="shared" si="3"/>
        <v>10.621815022579861</v>
      </c>
    </row>
    <row r="37" spans="1:16">
      <c r="A37" s="73">
        <v>4.9000000000000004</v>
      </c>
      <c r="B37" s="73" t="s">
        <v>47</v>
      </c>
      <c r="C37" s="73" t="s">
        <v>128</v>
      </c>
      <c r="D37" s="73">
        <v>1</v>
      </c>
      <c r="E37" s="74">
        <f>AVERAGE('Raw Data'!C20,'Raw Data'!C32)</f>
        <v>19.737477419751599</v>
      </c>
      <c r="F37" s="73" t="str">
        <f>'Raw Data'!E20</f>
        <v>B26 1.0AZA #1</v>
      </c>
      <c r="G37" s="75">
        <f>STDEV('Raw Data'!C20,'Raw Data'!C32)</f>
        <v>3.0337557407536346E-2</v>
      </c>
      <c r="H37" s="76">
        <f t="shared" si="0"/>
        <v>1.5370534320245546E-3</v>
      </c>
      <c r="I37" s="75">
        <f>'Raw Data'!G20</f>
        <v>14.575286639622753</v>
      </c>
      <c r="J37" s="75">
        <f t="shared" si="1"/>
        <v>22.590552641314233</v>
      </c>
      <c r="K37" s="73" t="s">
        <v>155</v>
      </c>
      <c r="M37" s="94">
        <v>18.62627565286904</v>
      </c>
      <c r="N37" s="94">
        <f t="shared" si="2"/>
        <v>1.1112017668825587</v>
      </c>
      <c r="O37" s="75">
        <f t="shared" si="3"/>
        <v>11.874482506360023</v>
      </c>
    </row>
    <row r="38" spans="1:16">
      <c r="A38" s="73">
        <v>4.9000000000000004</v>
      </c>
      <c r="B38" s="73" t="s">
        <v>47</v>
      </c>
      <c r="C38" s="73" t="s">
        <v>128</v>
      </c>
      <c r="D38" s="73">
        <v>2</v>
      </c>
      <c r="E38" s="74">
        <f>AVERAGE('Raw Data'!C22,'Raw Data'!C34)</f>
        <v>20.682727386657092</v>
      </c>
      <c r="F38" s="73" t="str">
        <f>'Raw Data'!E22</f>
        <v>B26 1.0AZA #2</v>
      </c>
      <c r="G38" s="75">
        <f>STDEV('Raw Data'!C22,'Raw Data'!C34)</f>
        <v>9.2051703860091053E-2</v>
      </c>
      <c r="H38" s="76">
        <f t="shared" si="0"/>
        <v>4.4506559574669898E-3</v>
      </c>
      <c r="I38" s="75">
        <f>'Raw Data'!G22</f>
        <v>16.379113160894171</v>
      </c>
      <c r="J38" s="75">
        <f t="shared" si="1"/>
        <v>11.732167693253906</v>
      </c>
      <c r="K38" s="73" t="s">
        <v>154</v>
      </c>
      <c r="M38" s="94">
        <v>19.512825882947897</v>
      </c>
      <c r="N38" s="94">
        <f t="shared" si="2"/>
        <v>1.1699015037091947</v>
      </c>
      <c r="O38" s="75">
        <f t="shared" si="3"/>
        <v>11.401035829144156</v>
      </c>
    </row>
    <row r="39" spans="1:16">
      <c r="A39" s="73">
        <v>4.9000000000000004</v>
      </c>
      <c r="B39" s="73" t="s">
        <v>47</v>
      </c>
      <c r="C39" s="85" t="s">
        <v>128</v>
      </c>
      <c r="D39" s="85">
        <v>3</v>
      </c>
      <c r="E39" s="86">
        <f>AVERAGE('Raw Data'!C16,'Raw Data'!C28)</f>
        <v>20.872997890236419</v>
      </c>
      <c r="F39" s="85" t="str">
        <f>'Raw Data'!E16</f>
        <v>B26 1.0AZA #3</v>
      </c>
      <c r="G39" s="87">
        <f>STDEV('Raw Data'!C16,'Raw Data'!C28)</f>
        <v>7.9398514545020393E-2</v>
      </c>
      <c r="H39" s="88">
        <f t="shared" si="0"/>
        <v>3.8038864835108301E-3</v>
      </c>
      <c r="I39" s="87">
        <f>'Raw Data'!G16</f>
        <v>13.073550591202782</v>
      </c>
      <c r="J39" s="87">
        <f t="shared" si="1"/>
        <v>10.282557175525598</v>
      </c>
      <c r="K39" s="85" t="s">
        <v>154</v>
      </c>
      <c r="M39" s="94">
        <v>19.997913344060173</v>
      </c>
      <c r="N39" s="94">
        <f t="shared" si="2"/>
        <v>0.87508454617624665</v>
      </c>
      <c r="O39" s="75">
        <f t="shared" si="3"/>
        <v>13.985984994315448</v>
      </c>
    </row>
    <row r="40" spans="1:16">
      <c r="C40" s="1" t="s">
        <v>159</v>
      </c>
      <c r="E40" s="10">
        <f>AVERAGE(E4:E39)</f>
        <v>20.583309157614693</v>
      </c>
      <c r="H40" s="13">
        <f>AVERAGE(H4:H39)</f>
        <v>7.445566536519576E-3</v>
      </c>
      <c r="I40" s="13"/>
      <c r="J40" s="10"/>
    </row>
    <row r="41" spans="1:16">
      <c r="C41" s="1" t="s">
        <v>160</v>
      </c>
      <c r="E41" s="12">
        <f>MIN(E4:E39)</f>
        <v>17.818885941021598</v>
      </c>
      <c r="H41" s="89">
        <f>MIN(H4:H39)</f>
        <v>1.0908035315202075E-4</v>
      </c>
      <c r="J41" s="12">
        <f>MIN(J4:J39)</f>
        <v>0.12732099124755206</v>
      </c>
    </row>
    <row r="42" spans="1:16">
      <c r="C42" s="1" t="s">
        <v>161</v>
      </c>
      <c r="E42" s="12">
        <f>MAX(E4:E39)</f>
        <v>27.208582879769786</v>
      </c>
      <c r="H42" s="89">
        <f>MAX(H4:H39)</f>
        <v>6.3702943658354522E-2</v>
      </c>
      <c r="J42" s="12">
        <f>MAX(J4:J39)</f>
        <v>85.404438139344748</v>
      </c>
    </row>
    <row r="44" spans="1:16">
      <c r="A44" t="s">
        <v>152</v>
      </c>
    </row>
    <row r="45" spans="1:16">
      <c r="B45" s="55" t="s">
        <v>129</v>
      </c>
      <c r="C45" s="55" t="s">
        <v>130</v>
      </c>
      <c r="D45" s="55" t="s">
        <v>131</v>
      </c>
      <c r="E45" s="66" t="s">
        <v>132</v>
      </c>
      <c r="F45" s="55" t="s">
        <v>133</v>
      </c>
      <c r="G45" s="67" t="s">
        <v>135</v>
      </c>
      <c r="H45" s="67" t="s">
        <v>134</v>
      </c>
      <c r="I45" s="67"/>
      <c r="J45" s="67" t="s">
        <v>138</v>
      </c>
      <c r="K45" s="67" t="s">
        <v>139</v>
      </c>
      <c r="O45" s="67" t="s">
        <v>138</v>
      </c>
      <c r="P45" s="67" t="s">
        <v>139</v>
      </c>
    </row>
    <row r="46" spans="1:16">
      <c r="A46" s="57">
        <f>A4</f>
        <v>1.3</v>
      </c>
      <c r="B46" s="57" t="str">
        <f>B4</f>
        <v>RWPE1</v>
      </c>
      <c r="C46" s="57" t="str">
        <f>C4</f>
        <v>0 Aza</v>
      </c>
      <c r="D46" s="57"/>
      <c r="E46" s="58">
        <f>AVERAGE(E4:E6)</f>
        <v>24.235125079001261</v>
      </c>
      <c r="F46" s="57" t="s">
        <v>140</v>
      </c>
      <c r="G46" s="63">
        <f>STDEV(E4:E6)</f>
        <v>0.44665200712632241</v>
      </c>
      <c r="H46" s="70">
        <f>G46/E46</f>
        <v>1.842994437496541E-2</v>
      </c>
      <c r="I46" s="77"/>
      <c r="J46" s="63">
        <f>GEOMEAN(J4:J6)</f>
        <v>1.0000000000000018</v>
      </c>
      <c r="K46" s="78"/>
      <c r="N46" s="58">
        <f>AVERAGE(N4:N6)</f>
        <v>4.680994503484996</v>
      </c>
      <c r="O46" s="63">
        <f>GEOMEAN(O4:O6)</f>
        <v>1</v>
      </c>
      <c r="P46" s="78"/>
    </row>
    <row r="47" spans="1:16">
      <c r="A47" s="57">
        <f>A7</f>
        <v>1.6</v>
      </c>
      <c r="B47" s="57" t="str">
        <f>B7</f>
        <v>RWPE1</v>
      </c>
      <c r="C47" s="57" t="str">
        <f>C7</f>
        <v>0.5 Aza</v>
      </c>
      <c r="D47" s="57"/>
      <c r="E47" s="58">
        <f>AVERAGE(E7:E9)</f>
        <v>21.305875314964641</v>
      </c>
      <c r="F47" s="57" t="s">
        <v>141</v>
      </c>
      <c r="G47" s="63">
        <f>STDEV(E7:E9)</f>
        <v>0.15704308766190583</v>
      </c>
      <c r="H47" s="70">
        <f t="shared" ref="H47:H57" si="4">G47/E47</f>
        <v>7.3708817563389768E-3</v>
      </c>
      <c r="I47" s="77"/>
      <c r="J47" s="63">
        <f>GEOMEAN(J7:J9)</f>
        <v>7.617141858098833</v>
      </c>
      <c r="K47" s="78">
        <f>TTEST(E7:E9,$E$4:$E$6,2,2)</f>
        <v>4.2973459513646542E-4</v>
      </c>
      <c r="N47" s="58">
        <f>AVERAGE(N7:N9)</f>
        <v>1.5693660607436815</v>
      </c>
      <c r="O47" s="63">
        <f>GEOMEAN(O7:O9)</f>
        <v>8.643576829435883</v>
      </c>
      <c r="P47" s="78">
        <f>TTEST(N7:N9,$N$4:$N$6,2,2)</f>
        <v>9.7359003398296687E-5</v>
      </c>
    </row>
    <row r="48" spans="1:16">
      <c r="A48" s="57">
        <f>A10</f>
        <v>1.9</v>
      </c>
      <c r="B48" s="57" t="str">
        <f>B10</f>
        <v>RWPE1</v>
      </c>
      <c r="C48" s="57" t="str">
        <f>C10</f>
        <v>1.0 Aza</v>
      </c>
      <c r="D48" s="57"/>
      <c r="E48" s="58">
        <f>AVERAGE(E10:E12)</f>
        <v>20.765477995663264</v>
      </c>
      <c r="F48" s="57" t="s">
        <v>142</v>
      </c>
      <c r="G48" s="63">
        <f>STDEV(E10:E12)</f>
        <v>0.63676199821313262</v>
      </c>
      <c r="H48" s="70">
        <f t="shared" si="4"/>
        <v>3.0664451757196065E-2</v>
      </c>
      <c r="I48" s="77"/>
      <c r="J48" s="63">
        <f>GEOMEAN(J10:J12)</f>
        <v>11.078165437238662</v>
      </c>
      <c r="K48" s="78">
        <f>TTEST(E10:E12,$E$4:$E$6,2,2)</f>
        <v>1.51084427499087E-3</v>
      </c>
      <c r="N48" s="58">
        <f>AVERAGE(N10:N12)</f>
        <v>1.1381308346366812</v>
      </c>
      <c r="O48" s="63">
        <f>GEOMEAN(O10:O12)</f>
        <v>11.654891500412511</v>
      </c>
      <c r="P48" s="78">
        <f>TTEST(N10:N12,$N$4:$N$6,2,2)</f>
        <v>3.3263194684267693E-5</v>
      </c>
    </row>
    <row r="49" spans="1:16">
      <c r="A49" s="59">
        <f>A13</f>
        <v>2.2999999999999998</v>
      </c>
      <c r="B49" s="59" t="str">
        <f>B13</f>
        <v>CTPE</v>
      </c>
      <c r="C49" s="59" t="str">
        <f>C13</f>
        <v>0 Aza</v>
      </c>
      <c r="D49" s="59"/>
      <c r="E49" s="60">
        <f>AVERAGE(E13:E15)</f>
        <v>17.996894027904769</v>
      </c>
      <c r="F49" s="59" t="s">
        <v>143</v>
      </c>
      <c r="G49" s="64">
        <f>STDEV(E13:E15)</f>
        <v>0.18833815736491641</v>
      </c>
      <c r="H49" s="71">
        <f t="shared" si="4"/>
        <v>1.0465036748724083E-2</v>
      </c>
      <c r="I49" s="79"/>
      <c r="J49" s="64">
        <f>GEOMEAN(J13:J15)</f>
        <v>75.490910988432304</v>
      </c>
      <c r="K49" s="80">
        <f>TTEST(E13:E15,$E$4:$E$6,2,2)</f>
        <v>2.3981715043749044E-5</v>
      </c>
      <c r="N49" s="60">
        <f>AVERAGE(N13:N15)</f>
        <v>-1.6347075401447562</v>
      </c>
      <c r="O49" s="64">
        <f>GEOMEAN(O13:O15)</f>
        <v>79.655498305219794</v>
      </c>
      <c r="P49" s="80">
        <f>TTEST(N13:N15,$N$4:$N$6,2,2)</f>
        <v>1.3959173354824665E-6</v>
      </c>
    </row>
    <row r="50" spans="1:16">
      <c r="A50" s="59">
        <f>A16</f>
        <v>2.6</v>
      </c>
      <c r="B50" s="59" t="str">
        <f>B16</f>
        <v>CTPE</v>
      </c>
      <c r="C50" s="59" t="str">
        <f>C16</f>
        <v>0.5 Aza</v>
      </c>
      <c r="D50" s="59"/>
      <c r="E50" s="60">
        <f>AVERAGE(E16:E18)</f>
        <v>18.395652949400461</v>
      </c>
      <c r="F50" s="59" t="s">
        <v>144</v>
      </c>
      <c r="G50" s="64">
        <f>STDEV(E16:E18)</f>
        <v>0.36970340819968167</v>
      </c>
      <c r="H50" s="71">
        <f t="shared" si="4"/>
        <v>2.0097324580790745E-2</v>
      </c>
      <c r="I50" s="79"/>
      <c r="J50" s="64">
        <f>GEOMEAN(J16:J18)</f>
        <v>57.2606494993518</v>
      </c>
      <c r="K50" s="80">
        <f>TTEST(E16:E18,$E$4:$E$6,2,2)</f>
        <v>6.3401466486424492E-5</v>
      </c>
      <c r="N50" s="60">
        <f>AVERAGE(N16:N18)</f>
        <v>-1.1510572024148129</v>
      </c>
      <c r="O50" s="64">
        <f>GEOMEAN(O16:O18)</f>
        <v>56.966888573390847</v>
      </c>
      <c r="P50" s="80">
        <f>TTEST(N16:N18,$N$4:$N$6,2,2)</f>
        <v>2.2709306235279363E-4</v>
      </c>
    </row>
    <row r="51" spans="1:16">
      <c r="A51" s="59">
        <f>A19</f>
        <v>2.9</v>
      </c>
      <c r="B51" s="59" t="str">
        <f>B19</f>
        <v>CTPE</v>
      </c>
      <c r="C51" s="59" t="str">
        <f>C19</f>
        <v>1.0 Aza</v>
      </c>
      <c r="D51" s="59"/>
      <c r="E51" s="60">
        <f>AVERAGE(E19:E21)</f>
        <v>18.185830583452478</v>
      </c>
      <c r="F51" s="59" t="s">
        <v>145</v>
      </c>
      <c r="G51" s="64">
        <f>STDEV(E19:E21)</f>
        <v>0.3569835192122599</v>
      </c>
      <c r="H51" s="71">
        <f t="shared" si="4"/>
        <v>1.9629761619856054E-2</v>
      </c>
      <c r="I51" s="79"/>
      <c r="J51" s="64">
        <f>GEOMEAN(J19:J21)</f>
        <v>66.224562175277043</v>
      </c>
      <c r="K51" s="80">
        <f>TTEST(E19:E21,$E$4:$E$6,2,2)</f>
        <v>5.2172282803727831E-5</v>
      </c>
      <c r="N51" s="60">
        <f>AVERAGE(N19:N21)</f>
        <v>-1.5206027475580097</v>
      </c>
      <c r="O51" s="64">
        <f>GEOMEAN(O19:O21)</f>
        <v>73.598132334930938</v>
      </c>
      <c r="P51" s="80">
        <f>TTEST(N19:N21,$N$4:$N$6,2,2)</f>
        <v>3.6467598920068027E-6</v>
      </c>
    </row>
    <row r="52" spans="1:16">
      <c r="A52" s="61">
        <f>A22</f>
        <v>3.3</v>
      </c>
      <c r="B52" s="61" t="str">
        <f>B22</f>
        <v>CAsE-PE</v>
      </c>
      <c r="C52" s="61" t="str">
        <f>C22</f>
        <v>0 Aza</v>
      </c>
      <c r="D52" s="61"/>
      <c r="E52" s="62">
        <f>AVERAGE(E22:E24)</f>
        <v>20.86926776132178</v>
      </c>
      <c r="F52" s="61" t="s">
        <v>146</v>
      </c>
      <c r="G52" s="65">
        <f>STDEV(E22:E24)</f>
        <v>0.25144377922702665</v>
      </c>
      <c r="H52" s="72">
        <f t="shared" si="4"/>
        <v>1.2048519483421548E-2</v>
      </c>
      <c r="I52" s="81"/>
      <c r="J52" s="65">
        <f>GEOMEAN(J22:J24)</f>
        <v>10.309177417379017</v>
      </c>
      <c r="K52" s="82">
        <f>TTEST(E22:E24,$E$4:$E$6,2,2)</f>
        <v>3.4077125831897322E-4</v>
      </c>
      <c r="N52" s="62">
        <f>AVERAGE(N22:N24)</f>
        <v>1.1100126021835131</v>
      </c>
      <c r="O52" s="65">
        <f>GEOMEAN(O22:O24)</f>
        <v>11.884274275395647</v>
      </c>
      <c r="P52" s="82">
        <f>TTEST(N22:N24,$N$4:$N$6,2,2)</f>
        <v>5.6604556144932274E-5</v>
      </c>
    </row>
    <row r="53" spans="1:16">
      <c r="A53" s="61">
        <f>A25</f>
        <v>3.6</v>
      </c>
      <c r="B53" s="61" t="str">
        <f>B25</f>
        <v>CAsE-PE</v>
      </c>
      <c r="C53" s="61" t="str">
        <f>C25</f>
        <v>0.5 Aza</v>
      </c>
      <c r="D53" s="61"/>
      <c r="E53" s="62">
        <f>AVERAGE(E25:E27)</f>
        <v>18.807510687291785</v>
      </c>
      <c r="F53" s="61" t="s">
        <v>147</v>
      </c>
      <c r="G53" s="65">
        <f>STDEV(E25:E27)</f>
        <v>0.43030824027798747</v>
      </c>
      <c r="H53" s="72">
        <f t="shared" si="4"/>
        <v>2.2879595680290975E-2</v>
      </c>
      <c r="I53" s="81"/>
      <c r="J53" s="65">
        <f>GEOMEAN(J25:J27)</f>
        <v>43.040245196413906</v>
      </c>
      <c r="K53" s="82">
        <f>TTEST(E25:E27,$E$4:$E$6,2,2)</f>
        <v>1.1044248395882122E-4</v>
      </c>
      <c r="N53" s="62">
        <f>AVERAGE(N25:N27)</f>
        <v>-1.1525250916216254</v>
      </c>
      <c r="O53" s="65">
        <f>GEOMEAN(O25:O27)</f>
        <v>57.024879786801769</v>
      </c>
      <c r="P53" s="82">
        <f>TTEST(N25:N27,$N$4:$N$6,2,2)</f>
        <v>2.4987383752869111E-6</v>
      </c>
    </row>
    <row r="54" spans="1:16">
      <c r="A54" s="61">
        <f>A28</f>
        <v>3.9</v>
      </c>
      <c r="B54" s="61" t="str">
        <f>B28</f>
        <v>CAsE-PE</v>
      </c>
      <c r="C54" s="61" t="str">
        <f>C28</f>
        <v>1.0 Aza</v>
      </c>
      <c r="D54" s="61"/>
      <c r="E54" s="62">
        <f>AVERAGE(E28:E30)</f>
        <v>18.886829354698897</v>
      </c>
      <c r="F54" s="61" t="s">
        <v>148</v>
      </c>
      <c r="G54" s="65">
        <f>STDEV(E28:E30)</f>
        <v>0.20911136183693749</v>
      </c>
      <c r="H54" s="72">
        <f t="shared" si="4"/>
        <v>1.1071808714410405E-2</v>
      </c>
      <c r="I54" s="81"/>
      <c r="J54" s="65">
        <f>GEOMEAN(J28:J30)</f>
        <v>40.737787523736003</v>
      </c>
      <c r="K54" s="82">
        <f>TTEST(E28:E30,$E$4:$E$6,2,2)</f>
        <v>4.7304610958282033E-5</v>
      </c>
      <c r="N54" s="62">
        <f>AVERAGE(N28:N30)</f>
        <v>-1.0060053808138132</v>
      </c>
      <c r="O54" s="65">
        <f>GEOMEAN(O28:O30)</f>
        <v>51.517828676127159</v>
      </c>
      <c r="P54" s="82">
        <f>TTEST(N28:N30,$N$4:$N$6,2,2)</f>
        <v>3.5253547125825636E-6</v>
      </c>
    </row>
    <row r="55" spans="1:16">
      <c r="A55" s="73">
        <f>A31</f>
        <v>4.3</v>
      </c>
      <c r="B55" s="73" t="str">
        <f>B31</f>
        <v>B26</v>
      </c>
      <c r="C55" s="73" t="str">
        <f>C31</f>
        <v>0 Aza</v>
      </c>
      <c r="D55" s="73"/>
      <c r="E55" s="74">
        <f>AVERAGE(E31:E33)</f>
        <v>26.441555607701982</v>
      </c>
      <c r="F55" s="73" t="s">
        <v>150</v>
      </c>
      <c r="G55" s="75">
        <f>STDEV(E31:E33)</f>
        <v>0.67136053537976159</v>
      </c>
      <c r="H55" s="76">
        <f t="shared" si="4"/>
        <v>2.5390356957069708E-2</v>
      </c>
      <c r="I55" s="83"/>
      <c r="J55" s="75">
        <f>GEOMEAN(J31:J33)</f>
        <v>0.21666972270444423</v>
      </c>
      <c r="K55" s="84">
        <f>TTEST(E31:E33,$E$4:$E$6,2,2)</f>
        <v>9.0414589088580136E-3</v>
      </c>
      <c r="N55" s="74">
        <f>AVERAGE(N31:N33)</f>
        <v>6.6244047545266289</v>
      </c>
      <c r="O55" s="75">
        <f>GEOMEAN(O31:O33)</f>
        <v>0.26000112106672651</v>
      </c>
      <c r="P55" s="84">
        <f>TTEST(N31:N33,$N$4:$N$6,2,2)</f>
        <v>4.6728175858382277E-4</v>
      </c>
    </row>
    <row r="56" spans="1:16">
      <c r="A56" s="73">
        <f>A34</f>
        <v>4.5999999999999996</v>
      </c>
      <c r="B56" s="73" t="str">
        <f>B34</f>
        <v>B26</v>
      </c>
      <c r="C56" s="73" t="str">
        <f>C34</f>
        <v>0.5 Aza</v>
      </c>
      <c r="D56" s="73"/>
      <c r="E56" s="74">
        <f>AVERAGE(E34:E36)</f>
        <v>20.678622964426641</v>
      </c>
      <c r="F56" s="73" t="s">
        <v>149</v>
      </c>
      <c r="G56" s="75">
        <f>STDEV(E34:E36)</f>
        <v>0.19501899618339122</v>
      </c>
      <c r="H56" s="76">
        <f t="shared" si="4"/>
        <v>9.4309469503303812E-3</v>
      </c>
      <c r="I56" s="83"/>
      <c r="J56" s="75">
        <f>GEOMEAN(J34:J36)</f>
        <v>11.76559286732971</v>
      </c>
      <c r="K56" s="84">
        <f>TTEST(E34:E36,$E$4:$E$6,2,2)</f>
        <v>2.2560320896159879E-4</v>
      </c>
      <c r="N56" s="74">
        <f>AVERAGE(N34:N36)</f>
        <v>1.2214846984045344</v>
      </c>
      <c r="O56" s="75">
        <f>GEOMEAN(O34:O36)</f>
        <v>11.000596157993169</v>
      </c>
      <c r="P56" s="84">
        <f>TTEST(N34:N36,$N$4:$N$6,2,2)</f>
        <v>2.1410495502391007E-5</v>
      </c>
    </row>
    <row r="57" spans="1:16">
      <c r="A57" s="73">
        <f>A37</f>
        <v>4.9000000000000004</v>
      </c>
      <c r="B57" s="73" t="str">
        <f>B37</f>
        <v>B26</v>
      </c>
      <c r="C57" s="73" t="str">
        <f>C37</f>
        <v>1.0 Aza</v>
      </c>
      <c r="D57" s="73"/>
      <c r="E57" s="74">
        <f>AVERAGE(E37:E39)</f>
        <v>20.431067565548371</v>
      </c>
      <c r="F57" s="73" t="s">
        <v>151</v>
      </c>
      <c r="G57" s="75">
        <f>STDEV(E37:E39)</f>
        <v>0.60815391464075308</v>
      </c>
      <c r="H57" s="76">
        <f t="shared" si="4"/>
        <v>2.9766134965274398E-2</v>
      </c>
      <c r="I57" s="83"/>
      <c r="J57" s="75">
        <f>GEOMEAN(J37:J39)</f>
        <v>13.968038286906189</v>
      </c>
      <c r="K57" s="84">
        <f>TTEST(E37:E39,$E$4:$E$6,2,2)</f>
        <v>9.4760958331864293E-4</v>
      </c>
      <c r="N57" s="74">
        <f>AVERAGE(N37:N39)</f>
        <v>1.0520626055893334</v>
      </c>
      <c r="O57" s="75">
        <f>GEOMEAN(O37:O39)</f>
        <v>12.371357398277134</v>
      </c>
      <c r="P57" s="84">
        <f>TTEST(N37:N39,$N$4:$N$6,2,2)</f>
        <v>2.2815806214232385E-5</v>
      </c>
    </row>
    <row r="59" spans="1:16">
      <c r="I59" s="1" t="s">
        <v>160</v>
      </c>
      <c r="J59" s="12">
        <f>MIN(J46:J57)</f>
        <v>0.21666972270444423</v>
      </c>
      <c r="K59" s="90">
        <f>MIN(K46:K57)</f>
        <v>2.3981715043749044E-5</v>
      </c>
      <c r="O59" s="12">
        <f>MIN(O46:O57)</f>
        <v>0.26000112106672651</v>
      </c>
      <c r="P59" s="90">
        <f>MIN(P46:P57)</f>
        <v>1.3959173354824665E-6</v>
      </c>
    </row>
    <row r="60" spans="1:16">
      <c r="I60" s="1" t="s">
        <v>161</v>
      </c>
      <c r="J60" s="12">
        <f>MAX(J46:J57)</f>
        <v>75.490910988432304</v>
      </c>
      <c r="K60" s="90">
        <f>MAX(K46:K57)</f>
        <v>9.0414589088580136E-3</v>
      </c>
      <c r="O60" s="12">
        <f>MAX(O46:O57)</f>
        <v>79.655498305219794</v>
      </c>
      <c r="P60" s="90">
        <f>MAX(P46:P57)</f>
        <v>4.6728175858382277E-4</v>
      </c>
    </row>
    <row r="62" spans="1:16">
      <c r="I62" s="1" t="s">
        <v>162</v>
      </c>
      <c r="J62" s="12">
        <f>J60-J59</f>
        <v>75.274241265727866</v>
      </c>
      <c r="K62" s="1"/>
      <c r="L62" s="1"/>
      <c r="M62" s="1"/>
      <c r="N62" s="1"/>
      <c r="O62" s="12">
        <f>O60-O59</f>
        <v>79.395497184153072</v>
      </c>
    </row>
  </sheetData>
  <phoneticPr fontId="4" type="noConversion"/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62"/>
  <sheetViews>
    <sheetView view="pageLayout" topLeftCell="A69" workbookViewId="0">
      <selection activeCell="A4" sqref="A4:O5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28515625" style="56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</cols>
  <sheetData>
    <row r="1" spans="1:15" ht="18">
      <c r="A1" s="100" t="str">
        <f>'Raw Data'!A1</f>
        <v>1/17/14 - qPCR #49: gene1 = S100P</v>
      </c>
      <c r="C1" s="3"/>
      <c r="G1" s="4"/>
      <c r="H1" s="69"/>
      <c r="I1" s="99" t="s">
        <v>165</v>
      </c>
      <c r="J1" s="68">
        <f>AVERAGE(E13:E15)</f>
        <v>17.996894027904769</v>
      </c>
    </row>
    <row r="2" spans="1:15">
      <c r="N2" s="7" t="s">
        <v>166</v>
      </c>
      <c r="O2" s="8">
        <f>AVERAGE(N13:N15)</f>
        <v>-1.6347075401447562</v>
      </c>
    </row>
    <row r="3" spans="1:15" ht="39">
      <c r="B3" s="55" t="s">
        <v>129</v>
      </c>
      <c r="C3" s="55" t="s">
        <v>130</v>
      </c>
      <c r="D3" s="55" t="s">
        <v>131</v>
      </c>
      <c r="E3" s="66" t="s">
        <v>132</v>
      </c>
      <c r="F3" s="55" t="s">
        <v>133</v>
      </c>
      <c r="G3" s="67" t="s">
        <v>135</v>
      </c>
      <c r="H3" s="67" t="s">
        <v>134</v>
      </c>
      <c r="I3" s="67" t="s">
        <v>136</v>
      </c>
      <c r="J3" s="55" t="s">
        <v>138</v>
      </c>
      <c r="K3" s="67" t="s">
        <v>153</v>
      </c>
      <c r="M3" s="101" t="s">
        <v>163</v>
      </c>
      <c r="N3" s="5" t="s">
        <v>48</v>
      </c>
      <c r="O3" s="6" t="s">
        <v>0</v>
      </c>
    </row>
    <row r="4" spans="1:15">
      <c r="A4" s="57">
        <v>1.3</v>
      </c>
      <c r="B4" s="57" t="s">
        <v>44</v>
      </c>
      <c r="C4" s="57" t="s">
        <v>126</v>
      </c>
      <c r="D4" s="57">
        <v>1</v>
      </c>
      <c r="E4" s="58">
        <f>AVERAGE('Raw Data'!C52,'Raw Data'!C64)</f>
        <v>24.697742085837056</v>
      </c>
      <c r="F4" s="57" t="str">
        <f>'Raw Data'!E52</f>
        <v>RWPE1 0AZA #1</v>
      </c>
      <c r="G4" s="63">
        <f>STDEV('Raw Data'!C52,'Raw Data'!C64)</f>
        <v>9.3204642091356482E-2</v>
      </c>
      <c r="H4" s="70">
        <f>G4/E4</f>
        <v>3.7738122686447832E-3</v>
      </c>
      <c r="I4" s="63" t="e">
        <f>'Raw Data'!G52</f>
        <v>#VALUE!</v>
      </c>
      <c r="J4" s="63">
        <f>POWER(2,($J$1-E4))</f>
        <v>9.6126634661244641E-3</v>
      </c>
      <c r="K4" s="57" t="s">
        <v>154</v>
      </c>
      <c r="M4" s="91">
        <v>19.806090133621765</v>
      </c>
      <c r="N4" s="91">
        <f>E4-M4</f>
        <v>4.891651952215291</v>
      </c>
      <c r="O4" s="63">
        <f>POWER(2,($O$2-N4))</f>
        <v>1.0848508417906012E-2</v>
      </c>
    </row>
    <row r="5" spans="1:15">
      <c r="A5" s="57">
        <v>1.3</v>
      </c>
      <c r="B5" s="57" t="s">
        <v>44</v>
      </c>
      <c r="C5" s="57" t="s">
        <v>126</v>
      </c>
      <c r="D5" s="57">
        <v>2</v>
      </c>
      <c r="E5" s="58">
        <f>AVERAGE('Raw Data'!C97,'Raw Data'!C109)</f>
        <v>23.806364950597168</v>
      </c>
      <c r="F5" s="57" t="str">
        <f>'Raw Data'!E97</f>
        <v>RWPE1 0AZA #2</v>
      </c>
      <c r="G5" s="63">
        <f>STDEV('Raw Data'!C97,'Raw Data'!C109)</f>
        <v>0.15370499730330373</v>
      </c>
      <c r="H5" s="70">
        <f t="shared" ref="H5:H39" si="0">G5/E5</f>
        <v>6.456466479543242E-3</v>
      </c>
      <c r="I5" s="63">
        <f>'Raw Data'!G97</f>
        <v>10.859979478742904</v>
      </c>
      <c r="J5" s="63">
        <f t="shared" ref="J5:J39" si="1">POWER(2,($J$1-E5))</f>
        <v>1.7830970985794989E-2</v>
      </c>
      <c r="K5" s="57" t="s">
        <v>154</v>
      </c>
      <c r="M5" s="91">
        <v>19.371801658679235</v>
      </c>
      <c r="N5" s="91">
        <f t="shared" ref="N5:N39" si="2">E5-M5</f>
        <v>4.4345632919179323</v>
      </c>
      <c r="O5" s="63">
        <f t="shared" ref="O5:O39" si="3">POWER(2,($O$2-N5))</f>
        <v>1.4892493792248315E-2</v>
      </c>
    </row>
    <row r="6" spans="1:15">
      <c r="A6" s="57">
        <v>1.3</v>
      </c>
      <c r="B6" s="57" t="s">
        <v>44</v>
      </c>
      <c r="C6" s="57" t="s">
        <v>126</v>
      </c>
      <c r="D6" s="57">
        <v>3</v>
      </c>
      <c r="E6" s="58">
        <f>AVERAGE('Raw Data'!C60,'Raw Data'!C72)</f>
        <v>24.201268200569551</v>
      </c>
      <c r="F6" s="57" t="str">
        <f>'Raw Data'!E60</f>
        <v>RWPE1 0AZA #3</v>
      </c>
      <c r="G6" s="63">
        <f>STDEV('Raw Data'!C60,'Raw Data'!C72)</f>
        <v>1.2509911712417119E-2</v>
      </c>
      <c r="H6" s="70">
        <f t="shared" si="0"/>
        <v>5.1691141177976415E-4</v>
      </c>
      <c r="I6" s="63" t="e">
        <f>'Raw Data'!G60</f>
        <v>#VALUE!</v>
      </c>
      <c r="J6" s="63">
        <f t="shared" si="1"/>
        <v>1.3561173418563775E-2</v>
      </c>
      <c r="K6" s="57" t="s">
        <v>154</v>
      </c>
      <c r="M6" s="91">
        <v>19.484499934247786</v>
      </c>
      <c r="N6" s="91">
        <f t="shared" si="2"/>
        <v>4.7167682663217647</v>
      </c>
      <c r="O6" s="63">
        <f t="shared" si="3"/>
        <v>1.2246592454740392E-2</v>
      </c>
    </row>
    <row r="7" spans="1:15">
      <c r="A7" s="57">
        <v>1.6</v>
      </c>
      <c r="B7" s="57" t="s">
        <v>44</v>
      </c>
      <c r="C7" s="57" t="s">
        <v>127</v>
      </c>
      <c r="D7" s="57">
        <v>1</v>
      </c>
      <c r="E7" s="58">
        <f>AVERAGE('Raw Data'!C21,'Raw Data'!C33)</f>
        <v>21.459213618617483</v>
      </c>
      <c r="F7" s="57" t="str">
        <f>'Raw Data'!E21</f>
        <v>RWPE1 0.5AZA #1</v>
      </c>
      <c r="G7" s="63">
        <f>STDEV('Raw Data'!C21,'Raw Data'!C33)</f>
        <v>9.6878816236767973E-2</v>
      </c>
      <c r="H7" s="70">
        <f t="shared" si="0"/>
        <v>4.5145557502031817E-3</v>
      </c>
      <c r="I7" s="63">
        <f>'Raw Data'!G21</f>
        <v>14.232278515400672</v>
      </c>
      <c r="J7" s="63">
        <f t="shared" si="1"/>
        <v>9.0727292049377031E-2</v>
      </c>
      <c r="K7" s="57" t="s">
        <v>154</v>
      </c>
      <c r="M7" s="91">
        <v>19.607559220049488</v>
      </c>
      <c r="N7" s="91">
        <f t="shared" si="2"/>
        <v>1.8516543985679945</v>
      </c>
      <c r="O7" s="63">
        <f t="shared" si="3"/>
        <v>8.9227860722102828E-2</v>
      </c>
    </row>
    <row r="8" spans="1:15">
      <c r="A8" s="57">
        <v>1.6</v>
      </c>
      <c r="B8" s="57" t="s">
        <v>44</v>
      </c>
      <c r="C8" s="57" t="s">
        <v>127</v>
      </c>
      <c r="D8" s="57">
        <v>2</v>
      </c>
      <c r="E8" s="58">
        <f>AVERAGE('Raw Data'!C57,'Raw Data'!C69)</f>
        <v>21.145372668298528</v>
      </c>
      <c r="F8" s="57" t="str">
        <f>'Raw Data'!E57</f>
        <v>RWPE1 0.5AZA #2</v>
      </c>
      <c r="G8" s="63">
        <f>STDEV('Raw Data'!C57,'Raw Data'!C69)</f>
        <v>1.880667079340222E-2</v>
      </c>
      <c r="H8" s="70">
        <f t="shared" si="0"/>
        <v>8.8939888118394212E-4</v>
      </c>
      <c r="I8" s="63" t="e">
        <f>'Raw Data'!G57</f>
        <v>#VALUE!</v>
      </c>
      <c r="J8" s="63">
        <f t="shared" si="1"/>
        <v>0.11277516950608746</v>
      </c>
      <c r="K8" s="57" t="s">
        <v>154</v>
      </c>
      <c r="M8" s="91">
        <v>19.792249037605629</v>
      </c>
      <c r="N8" s="91">
        <f t="shared" si="2"/>
        <v>1.3531236306928989</v>
      </c>
      <c r="O8" s="63">
        <f t="shared" si="3"/>
        <v>0.12605880783629123</v>
      </c>
    </row>
    <row r="9" spans="1:15">
      <c r="A9" s="57">
        <v>1.6</v>
      </c>
      <c r="B9" s="57" t="s">
        <v>44</v>
      </c>
      <c r="C9" s="57" t="s">
        <v>127</v>
      </c>
      <c r="D9" s="57">
        <v>3</v>
      </c>
      <c r="E9" s="58">
        <f>AVERAGE('Raw Data'!C17,'Raw Data'!C29)</f>
        <v>21.31303965797791</v>
      </c>
      <c r="F9" s="57" t="str">
        <f>'Raw Data'!E17</f>
        <v>RWPE1 0.5AZA #3</v>
      </c>
      <c r="G9" s="63">
        <f>STDEV('Raw Data'!C17,'Raw Data'!C29)</f>
        <v>0.10854175871405737</v>
      </c>
      <c r="H9" s="70">
        <f t="shared" si="0"/>
        <v>5.0927394898093734E-3</v>
      </c>
      <c r="I9" s="63">
        <f>'Raw Data'!G17</f>
        <v>12.711329527058744</v>
      </c>
      <c r="J9" s="63">
        <f t="shared" si="1"/>
        <v>0.10040161423545471</v>
      </c>
      <c r="K9" s="57" t="s">
        <v>155</v>
      </c>
      <c r="M9" s="91">
        <v>19.809719505007759</v>
      </c>
      <c r="N9" s="91">
        <f t="shared" si="2"/>
        <v>1.5033201529701508</v>
      </c>
      <c r="O9" s="63">
        <f t="shared" si="3"/>
        <v>0.11359508403154774</v>
      </c>
    </row>
    <row r="10" spans="1:15">
      <c r="A10" s="57">
        <v>1.9</v>
      </c>
      <c r="B10" s="57" t="s">
        <v>44</v>
      </c>
      <c r="C10" s="57" t="s">
        <v>128</v>
      </c>
      <c r="D10" s="57">
        <v>1</v>
      </c>
      <c r="E10" s="58">
        <f>AVERAGE('Raw Data'!C98,'Raw Data'!C110)</f>
        <v>20.185712014149196</v>
      </c>
      <c r="F10" s="57" t="str">
        <f>'Raw Data'!E98</f>
        <v>RWPE1 1.0AZA #1</v>
      </c>
      <c r="G10" s="63">
        <f>STDEV('Raw Data'!C98,'Raw Data'!C110)</f>
        <v>2.7947778535855131E-2</v>
      </c>
      <c r="H10" s="70">
        <f t="shared" si="0"/>
        <v>1.3845327088915717E-3</v>
      </c>
      <c r="I10" s="63">
        <f>'Raw Data'!G98</f>
        <v>14.904966629350106</v>
      </c>
      <c r="J10" s="63">
        <f t="shared" si="1"/>
        <v>0.21933105675303696</v>
      </c>
      <c r="K10" s="57" t="s">
        <v>155</v>
      </c>
      <c r="M10" s="91">
        <v>19.254163041674381</v>
      </c>
      <c r="N10" s="91">
        <f t="shared" si="2"/>
        <v>0.93154897247481472</v>
      </c>
      <c r="O10" s="63">
        <f t="shared" si="3"/>
        <v>0.16884173766834712</v>
      </c>
    </row>
    <row r="11" spans="1:15">
      <c r="A11" s="57">
        <v>1.9</v>
      </c>
      <c r="B11" s="57" t="s">
        <v>44</v>
      </c>
      <c r="C11" s="57" t="s">
        <v>128</v>
      </c>
      <c r="D11" s="57">
        <v>2</v>
      </c>
      <c r="E11" s="58">
        <f>AVERAGE('Raw Data'!C92,'Raw Data'!C104)</f>
        <v>20.663736935348801</v>
      </c>
      <c r="F11" s="57" t="str">
        <f>'Raw Data'!E92</f>
        <v>RWPE1 1.0AZA #2</v>
      </c>
      <c r="G11" s="63">
        <f>STDEV('Raw Data'!C92,'Raw Data'!C104)</f>
        <v>0.20375875794286463</v>
      </c>
      <c r="H11" s="70">
        <f t="shared" si="0"/>
        <v>9.8606926027160636E-3</v>
      </c>
      <c r="I11" s="63">
        <f>'Raw Data'!G92</f>
        <v>15.461533743380691</v>
      </c>
      <c r="J11" s="63">
        <f t="shared" si="1"/>
        <v>0.15747089329184638</v>
      </c>
      <c r="K11" s="57" t="s">
        <v>155</v>
      </c>
      <c r="M11" s="91">
        <v>19.486839226167262</v>
      </c>
      <c r="N11" s="91">
        <f t="shared" si="2"/>
        <v>1.1768977091815387</v>
      </c>
      <c r="O11" s="63">
        <f t="shared" si="3"/>
        <v>0.14243689044830873</v>
      </c>
    </row>
    <row r="12" spans="1:15">
      <c r="A12" s="57">
        <v>1.9</v>
      </c>
      <c r="B12" s="57" t="s">
        <v>44</v>
      </c>
      <c r="C12" s="57" t="s">
        <v>128</v>
      </c>
      <c r="D12" s="57">
        <v>3</v>
      </c>
      <c r="E12" s="58">
        <f>AVERAGE('Raw Data'!C51,'Raw Data'!C63)</f>
        <v>21.4469850374918</v>
      </c>
      <c r="F12" s="57" t="str">
        <f>'Raw Data'!E51</f>
        <v>RWPE1 1.0AZA #3</v>
      </c>
      <c r="G12" s="63">
        <f>STDEV('Raw Data'!C51,'Raw Data'!C63)</f>
        <v>0.29953690626251206</v>
      </c>
      <c r="H12" s="70">
        <f t="shared" si="0"/>
        <v>1.396638761760159E-2</v>
      </c>
      <c r="I12" s="63">
        <f>'Raw Data'!G51</f>
        <v>14.36095882388841</v>
      </c>
      <c r="J12" s="63">
        <f t="shared" si="1"/>
        <v>9.149958374275978E-2</v>
      </c>
      <c r="K12" s="57" t="s">
        <v>155</v>
      </c>
      <c r="M12" s="91">
        <v>20.141039215238109</v>
      </c>
      <c r="N12" s="91">
        <f t="shared" si="2"/>
        <v>1.3059458222536904</v>
      </c>
      <c r="O12" s="63">
        <f t="shared" si="3"/>
        <v>0.13024921996088237</v>
      </c>
    </row>
    <row r="13" spans="1:15">
      <c r="A13" s="59">
        <v>2.2999999999999998</v>
      </c>
      <c r="B13" s="59" t="s">
        <v>45</v>
      </c>
      <c r="C13" s="59" t="s">
        <v>126</v>
      </c>
      <c r="D13" s="59">
        <v>1</v>
      </c>
      <c r="E13" s="60">
        <f>AVERAGE('Raw Data'!C89,'Raw Data'!C101)</f>
        <v>18.194092813699008</v>
      </c>
      <c r="F13" s="59" t="str">
        <f>'Raw Data'!E89</f>
        <v>CTPE 0AZA #1</v>
      </c>
      <c r="G13" s="64">
        <f>STDEV('Raw Data'!C89,'Raw Data'!C101)</f>
        <v>0.14573407881021333</v>
      </c>
      <c r="H13" s="71">
        <f t="shared" si="0"/>
        <v>8.0099667679217699E-3</v>
      </c>
      <c r="I13" s="64">
        <f>'Raw Data'!G89</f>
        <v>20.321073536607464</v>
      </c>
      <c r="J13" s="64">
        <f t="shared" si="1"/>
        <v>0.87224251310228429</v>
      </c>
      <c r="K13" s="59" t="s">
        <v>155</v>
      </c>
      <c r="M13" s="92">
        <v>19.847076673452577</v>
      </c>
      <c r="N13" s="92">
        <f t="shared" si="2"/>
        <v>-1.6529838597535687</v>
      </c>
      <c r="O13" s="64">
        <f t="shared" si="3"/>
        <v>1.0127487607058729</v>
      </c>
    </row>
    <row r="14" spans="1:15">
      <c r="A14" s="59">
        <v>2.2999999999999998</v>
      </c>
      <c r="B14" s="59" t="s">
        <v>45</v>
      </c>
      <c r="C14" s="59" t="s">
        <v>126</v>
      </c>
      <c r="D14" s="59">
        <v>2</v>
      </c>
      <c r="E14" s="60">
        <f>AVERAGE('Raw Data'!C90,'Raw Data'!C102)</f>
        <v>17.977703328993698</v>
      </c>
      <c r="F14" s="59" t="str">
        <f>'Raw Data'!E90</f>
        <v>CTPE 0AZA #2</v>
      </c>
      <c r="G14" s="64">
        <f>STDEV('Raw Data'!C90,'Raw Data'!C102)</f>
        <v>0.13319649404093717</v>
      </c>
      <c r="H14" s="71">
        <f t="shared" si="0"/>
        <v>7.4089827606690648E-3</v>
      </c>
      <c r="I14" s="64">
        <f>'Raw Data'!G90</f>
        <v>8.8205425786173812</v>
      </c>
      <c r="J14" s="64">
        <f t="shared" si="1"/>
        <v>1.0133908437529751</v>
      </c>
      <c r="K14" s="59" t="s">
        <v>156</v>
      </c>
      <c r="M14" s="92">
        <v>19.669371739259454</v>
      </c>
      <c r="N14" s="92">
        <f t="shared" si="2"/>
        <v>-1.6916684102657555</v>
      </c>
      <c r="O14" s="64">
        <f t="shared" si="3"/>
        <v>1.0402720510846524</v>
      </c>
    </row>
    <row r="15" spans="1:15">
      <c r="A15" s="59">
        <v>2.2999999999999998</v>
      </c>
      <c r="B15" s="59" t="s">
        <v>45</v>
      </c>
      <c r="C15" s="59" t="s">
        <v>126</v>
      </c>
      <c r="D15" s="59">
        <v>3</v>
      </c>
      <c r="E15" s="60">
        <f>AVERAGE('Raw Data'!C18,'Raw Data'!C30)</f>
        <v>17.818885941021598</v>
      </c>
      <c r="F15" s="59" t="str">
        <f>'Raw Data'!E18</f>
        <v>CTPE 0AZA #3</v>
      </c>
      <c r="G15" s="64">
        <f>STDEV('Raw Data'!C18,'Raw Data'!C30)</f>
        <v>3.3430381775270232E-2</v>
      </c>
      <c r="H15" s="71">
        <f t="shared" si="0"/>
        <v>1.8761207567027948E-3</v>
      </c>
      <c r="I15" s="64">
        <f>'Raw Data'!G18</f>
        <v>17.957449158712016</v>
      </c>
      <c r="J15" s="64">
        <f t="shared" si="1"/>
        <v>1.1313208043340686</v>
      </c>
      <c r="K15" s="59" t="s">
        <v>157</v>
      </c>
      <c r="M15" s="92">
        <v>19.378356291436543</v>
      </c>
      <c r="N15" s="92">
        <f t="shared" si="2"/>
        <v>-1.5594703504149443</v>
      </c>
      <c r="O15" s="64">
        <f t="shared" si="3"/>
        <v>0.9491860549174016</v>
      </c>
    </row>
    <row r="16" spans="1:15">
      <c r="A16" s="59">
        <v>2.6</v>
      </c>
      <c r="B16" s="59" t="s">
        <v>45</v>
      </c>
      <c r="C16" s="59" t="s">
        <v>127</v>
      </c>
      <c r="D16" s="59">
        <v>1</v>
      </c>
      <c r="E16" s="60">
        <f>AVERAGE('Raw Data'!C26,'Raw Data'!C38)</f>
        <v>18.356075596161347</v>
      </c>
      <c r="F16" s="59" t="str">
        <f>'Raw Data'!E26</f>
        <v>CTPE 0.5AZA #1</v>
      </c>
      <c r="G16" s="64">
        <f>STDEV('Raw Data'!C26,'Raw Data'!C38)</f>
        <v>2.7965018866717206E-2</v>
      </c>
      <c r="H16" s="71">
        <f t="shared" si="0"/>
        <v>1.5234748146583847E-3</v>
      </c>
      <c r="I16" s="64">
        <f>'Raw Data'!G26</f>
        <v>16.570808246204891</v>
      </c>
      <c r="J16" s="64">
        <f t="shared" si="1"/>
        <v>0.77960672018297938</v>
      </c>
      <c r="K16" s="59" t="s">
        <v>154</v>
      </c>
      <c r="M16" s="92">
        <v>19.825726694691632</v>
      </c>
      <c r="N16" s="92">
        <f t="shared" si="2"/>
        <v>-1.4696510985302851</v>
      </c>
      <c r="O16" s="64">
        <f t="shared" si="3"/>
        <v>0.89189362576657016</v>
      </c>
    </row>
    <row r="17" spans="1:15">
      <c r="A17" s="59">
        <v>2.6</v>
      </c>
      <c r="B17" s="59" t="s">
        <v>45</v>
      </c>
      <c r="C17" s="59" t="s">
        <v>127</v>
      </c>
      <c r="D17" s="59">
        <v>2</v>
      </c>
      <c r="E17" s="60">
        <f>AVERAGE('Raw Data'!C54,'Raw Data'!C66)</f>
        <v>18.04733045413386</v>
      </c>
      <c r="F17" s="59" t="str">
        <f>'Raw Data'!E54</f>
        <v>CTPE 0.5AZA #2</v>
      </c>
      <c r="G17" s="64">
        <f>STDEV('Raw Data'!C54,'Raw Data'!C66)</f>
        <v>2.0075625297757012E-3</v>
      </c>
      <c r="H17" s="71">
        <f t="shared" si="0"/>
        <v>1.1123875272732404E-4</v>
      </c>
      <c r="I17" s="64">
        <f>'Raw Data'!G54</f>
        <v>16.255590715885003</v>
      </c>
      <c r="J17" s="64">
        <f t="shared" si="1"/>
        <v>0.96564417002673408</v>
      </c>
      <c r="K17" s="59" t="s">
        <v>154</v>
      </c>
      <c r="M17" s="92">
        <v>19.754323850043065</v>
      </c>
      <c r="N17" s="92">
        <f t="shared" si="2"/>
        <v>-1.7069933959092047</v>
      </c>
      <c r="O17" s="64">
        <f t="shared" si="3"/>
        <v>1.0513812092467112</v>
      </c>
    </row>
    <row r="18" spans="1:15">
      <c r="A18" s="59">
        <v>2.6</v>
      </c>
      <c r="B18" s="59" t="s">
        <v>45</v>
      </c>
      <c r="C18" s="59" t="s">
        <v>127</v>
      </c>
      <c r="D18" s="59">
        <v>3</v>
      </c>
      <c r="E18" s="60">
        <f>AVERAGE('Raw Data'!C23,'Raw Data'!C35)</f>
        <v>18.783552797906175</v>
      </c>
      <c r="F18" s="59" t="str">
        <f>'Raw Data'!E23</f>
        <v>CTPE 0.5AZA #3</v>
      </c>
      <c r="G18" s="64">
        <f>STDEV('Raw Data'!C23,'Raw Data'!C35)</f>
        <v>1.1965676055887444</v>
      </c>
      <c r="H18" s="71">
        <f t="shared" si="0"/>
        <v>6.3702943658354522E-2</v>
      </c>
      <c r="I18" s="64">
        <f>'Raw Data'!G23</f>
        <v>15.856369728643394</v>
      </c>
      <c r="J18" s="64">
        <f t="shared" si="1"/>
        <v>0.57968506836504829</v>
      </c>
      <c r="K18" s="59" t="s">
        <v>154</v>
      </c>
      <c r="M18" s="92">
        <v>19.060079910711124</v>
      </c>
      <c r="N18" s="92">
        <f t="shared" si="2"/>
        <v>-0.27652711280494913</v>
      </c>
      <c r="O18" s="64">
        <f t="shared" si="3"/>
        <v>0.39007395333367556</v>
      </c>
    </row>
    <row r="19" spans="1:15">
      <c r="A19" s="59">
        <v>2.9</v>
      </c>
      <c r="B19" s="59" t="s">
        <v>45</v>
      </c>
      <c r="C19" s="59" t="s">
        <v>128</v>
      </c>
      <c r="D19" s="59">
        <v>1</v>
      </c>
      <c r="E19" s="60">
        <f>AVERAGE('Raw Data'!C53,'Raw Data'!C65)</f>
        <v>18.596217782818833</v>
      </c>
      <c r="F19" s="59" t="str">
        <f>'Raw Data'!E53</f>
        <v>CTPE 1.0AZA #1</v>
      </c>
      <c r="G19" s="64">
        <f>STDEV('Raw Data'!C53,'Raw Data'!C65)</f>
        <v>0.19880702647625698</v>
      </c>
      <c r="H19" s="71">
        <f t="shared" si="0"/>
        <v>1.0690723715869583E-2</v>
      </c>
      <c r="I19" s="64">
        <f>'Raw Data'!G53</f>
        <v>17.343394934975677</v>
      </c>
      <c r="J19" s="64">
        <f t="shared" si="1"/>
        <v>0.66006327921358821</v>
      </c>
      <c r="K19" s="59" t="s">
        <v>154</v>
      </c>
      <c r="M19" s="92">
        <v>19.921602777755925</v>
      </c>
      <c r="N19" s="92">
        <f t="shared" si="2"/>
        <v>-1.3253849949370924</v>
      </c>
      <c r="O19" s="64">
        <f t="shared" si="3"/>
        <v>0.80702062768224803</v>
      </c>
    </row>
    <row r="20" spans="1:15">
      <c r="A20" s="59">
        <v>2.9</v>
      </c>
      <c r="B20" s="59" t="s">
        <v>45</v>
      </c>
      <c r="C20" s="59" t="s">
        <v>128</v>
      </c>
      <c r="D20" s="59">
        <v>2</v>
      </c>
      <c r="E20" s="60">
        <f>AVERAGE('Raw Data'!C96,'Raw Data'!C108)</f>
        <v>18.014162987652107</v>
      </c>
      <c r="F20" s="59" t="str">
        <f>'Raw Data'!E96</f>
        <v>CTPE 1.0AZA #2</v>
      </c>
      <c r="G20" s="64">
        <f>STDEV('Raw Data'!C96,'Raw Data'!C108)</f>
        <v>6.718574424124904E-2</v>
      </c>
      <c r="H20" s="71">
        <f t="shared" si="0"/>
        <v>3.7296067703673952E-3</v>
      </c>
      <c r="I20" s="64">
        <f>'Raw Data'!G96</f>
        <v>17.656738514383512</v>
      </c>
      <c r="J20" s="64">
        <f t="shared" si="1"/>
        <v>0.98810142387402433</v>
      </c>
      <c r="K20" s="59" t="s">
        <v>154</v>
      </c>
      <c r="M20" s="92">
        <v>19.724083816191602</v>
      </c>
      <c r="N20" s="92">
        <f t="shared" si="2"/>
        <v>-1.7099208285394951</v>
      </c>
      <c r="O20" s="64">
        <f t="shared" si="3"/>
        <v>1.0535167766252485</v>
      </c>
    </row>
    <row r="21" spans="1:15">
      <c r="A21" s="59">
        <v>2.9</v>
      </c>
      <c r="B21" s="59" t="s">
        <v>45</v>
      </c>
      <c r="C21" s="59" t="s">
        <v>128</v>
      </c>
      <c r="D21" s="59">
        <v>3</v>
      </c>
      <c r="E21" s="60">
        <f>AVERAGE('Raw Data'!C94,'Raw Data'!C106)</f>
        <v>17.947110979886496</v>
      </c>
      <c r="F21" s="59" t="str">
        <f>'Raw Data'!E94</f>
        <v>CTPE 1.0AZA #3</v>
      </c>
      <c r="G21" s="64">
        <f>STDEV('Raw Data'!C94,'Raw Data'!C106)</f>
        <v>0.2113560142713056</v>
      </c>
      <c r="H21" s="71">
        <f t="shared" si="0"/>
        <v>1.1776603739073903E-2</v>
      </c>
      <c r="I21" s="64">
        <f>'Raw Data'!G94</f>
        <v>18.909466633980813</v>
      </c>
      <c r="J21" s="64">
        <f t="shared" si="1"/>
        <v>1.0351092527650401</v>
      </c>
      <c r="K21" s="59" t="s">
        <v>154</v>
      </c>
      <c r="M21" s="92">
        <v>19.473613399083938</v>
      </c>
      <c r="N21" s="92">
        <f t="shared" si="2"/>
        <v>-1.5265024191974419</v>
      </c>
      <c r="O21" s="64">
        <f t="shared" si="3"/>
        <v>0.92774156172039779</v>
      </c>
    </row>
    <row r="22" spans="1:15">
      <c r="A22" s="61">
        <v>3.3</v>
      </c>
      <c r="B22" s="61" t="s">
        <v>46</v>
      </c>
      <c r="C22" s="61" t="s">
        <v>126</v>
      </c>
      <c r="D22" s="61">
        <v>1</v>
      </c>
      <c r="E22" s="62">
        <f>AVERAGE('Raw Data'!C59,'Raw Data'!C71)</f>
        <v>20.604577026543929</v>
      </c>
      <c r="F22" s="61" t="str">
        <f>'Raw Data'!E59</f>
        <v>CAsE-PE 0AZA #1</v>
      </c>
      <c r="G22" s="65">
        <f>STDEV('Raw Data'!C59,'Raw Data'!C71)</f>
        <v>0.75186296221473692</v>
      </c>
      <c r="H22" s="72">
        <f t="shared" si="0"/>
        <v>3.6490094470085284E-2</v>
      </c>
      <c r="I22" s="65">
        <f>'Raw Data'!G59</f>
        <v>13.783249194324043</v>
      </c>
      <c r="J22" s="65">
        <f t="shared" si="1"/>
        <v>0.16406245207658904</v>
      </c>
      <c r="K22" s="61" t="s">
        <v>154</v>
      </c>
      <c r="M22" s="93">
        <v>19.7810589027699</v>
      </c>
      <c r="N22" s="93">
        <f t="shared" si="2"/>
        <v>0.82351812377402922</v>
      </c>
      <c r="O22" s="65">
        <f t="shared" si="3"/>
        <v>0.18197022792331433</v>
      </c>
    </row>
    <row r="23" spans="1:15">
      <c r="A23" s="61">
        <v>3.3</v>
      </c>
      <c r="B23" s="61" t="s">
        <v>46</v>
      </c>
      <c r="C23" s="61" t="s">
        <v>126</v>
      </c>
      <c r="D23" s="61">
        <v>2</v>
      </c>
      <c r="E23" s="62">
        <f>AVERAGE('Raw Data'!C62,'Raw Data'!C74)</f>
        <v>21.104947950063629</v>
      </c>
      <c r="F23" s="61" t="str">
        <f>'Raw Data'!E62</f>
        <v>CAsE-PE 0AZA #2</v>
      </c>
      <c r="G23" s="65">
        <f>STDEV('Raw Data'!C62,'Raw Data'!C74)</f>
        <v>9.6759304683314645E-2</v>
      </c>
      <c r="H23" s="72">
        <f t="shared" si="0"/>
        <v>4.584673931073255E-3</v>
      </c>
      <c r="I23" s="65">
        <f>'Raw Data'!G62</f>
        <v>15.954673181573003</v>
      </c>
      <c r="J23" s="65">
        <f t="shared" si="1"/>
        <v>0.1159798496159236</v>
      </c>
      <c r="K23" s="61" t="s">
        <v>158</v>
      </c>
      <c r="M23" s="93">
        <v>19.788717906808628</v>
      </c>
      <c r="N23" s="93">
        <f t="shared" si="2"/>
        <v>1.3162300432550005</v>
      </c>
      <c r="O23" s="65">
        <f t="shared" si="3"/>
        <v>0.12932404263004996</v>
      </c>
    </row>
    <row r="24" spans="1:15">
      <c r="A24" s="61">
        <v>3.3</v>
      </c>
      <c r="B24" s="61" t="s">
        <v>46</v>
      </c>
      <c r="C24" s="61" t="s">
        <v>126</v>
      </c>
      <c r="D24" s="61">
        <v>3</v>
      </c>
      <c r="E24" s="62">
        <f>AVERAGE('Raw Data'!C93,'Raw Data'!C105)</f>
        <v>20.898278307357785</v>
      </c>
      <c r="F24" s="61" t="str">
        <f>'Raw Data'!E93</f>
        <v>CAsE-PE 0AZA #3</v>
      </c>
      <c r="G24" s="65">
        <f>STDEV('Raw Data'!C93,'Raw Data'!C105)</f>
        <v>8.3967384639776599E-2</v>
      </c>
      <c r="H24" s="72">
        <f t="shared" si="0"/>
        <v>4.0179091983004976E-3</v>
      </c>
      <c r="I24" s="65">
        <f>'Raw Data'!G93</f>
        <v>14.422750284380896</v>
      </c>
      <c r="J24" s="65">
        <f t="shared" si="1"/>
        <v>0.13384319737939482</v>
      </c>
      <c r="K24" s="61" t="s">
        <v>155</v>
      </c>
      <c r="M24" s="93">
        <v>19.707988667836275</v>
      </c>
      <c r="N24" s="93">
        <f t="shared" si="2"/>
        <v>1.1902896395215095</v>
      </c>
      <c r="O24" s="65">
        <f t="shared" si="3"/>
        <v>0.14112082647850024</v>
      </c>
    </row>
    <row r="25" spans="1:15">
      <c r="A25" s="61">
        <v>3.6</v>
      </c>
      <c r="B25" s="61" t="s">
        <v>46</v>
      </c>
      <c r="C25" s="61" t="s">
        <v>127</v>
      </c>
      <c r="D25" s="61">
        <v>1</v>
      </c>
      <c r="E25" s="62">
        <f>AVERAGE('Raw Data'!C55,'Raw Data'!C67)</f>
        <v>18.798290241835836</v>
      </c>
      <c r="F25" s="61" t="str">
        <f>'Raw Data'!E55</f>
        <v>CAsE-PE 0.5AZA #1</v>
      </c>
      <c r="G25" s="65">
        <f>STDEV('Raw Data'!C55,'Raw Data'!C67)</f>
        <v>0.11525747957693391</v>
      </c>
      <c r="H25" s="72">
        <f t="shared" si="0"/>
        <v>6.1312746049865165E-3</v>
      </c>
      <c r="I25" s="65" t="e">
        <f>'Raw Data'!G55</f>
        <v>#VALUE!</v>
      </c>
      <c r="J25" s="65">
        <f t="shared" si="1"/>
        <v>0.57379360172794303</v>
      </c>
      <c r="K25" s="61" t="s">
        <v>155</v>
      </c>
      <c r="M25" s="93">
        <v>19.82193566815414</v>
      </c>
      <c r="N25" s="93">
        <f t="shared" si="2"/>
        <v>-1.0236454263183035</v>
      </c>
      <c r="O25" s="65">
        <f t="shared" si="3"/>
        <v>0.65471452284039866</v>
      </c>
    </row>
    <row r="26" spans="1:15">
      <c r="A26" s="61">
        <v>3.6</v>
      </c>
      <c r="B26" s="61" t="s">
        <v>46</v>
      </c>
      <c r="C26" s="61" t="s">
        <v>127</v>
      </c>
      <c r="D26" s="61">
        <v>2</v>
      </c>
      <c r="E26" s="62">
        <f>AVERAGE('Raw Data'!C15,'Raw Data'!C27)</f>
        <v>19.242355054632128</v>
      </c>
      <c r="F26" s="61" t="str">
        <f>'Raw Data'!E15</f>
        <v>CAsE-PE 0.5AZA #2</v>
      </c>
      <c r="G26" s="65">
        <f>STDEV('Raw Data'!C15,'Raw Data'!C27)</f>
        <v>9.1578426633510679E-2</v>
      </c>
      <c r="H26" s="72">
        <f t="shared" si="0"/>
        <v>4.7592109372010267E-3</v>
      </c>
      <c r="I26" s="65">
        <f>'Raw Data'!G15</f>
        <v>15.841948954599843</v>
      </c>
      <c r="J26" s="65">
        <f t="shared" si="1"/>
        <v>0.42177309498021814</v>
      </c>
      <c r="K26" s="61" t="s">
        <v>155</v>
      </c>
      <c r="M26" s="93">
        <v>20.439973650661834</v>
      </c>
      <c r="N26" s="93">
        <f t="shared" si="2"/>
        <v>-1.1976185960297059</v>
      </c>
      <c r="O26" s="65">
        <f t="shared" si="3"/>
        <v>0.73862349324275001</v>
      </c>
    </row>
    <row r="27" spans="1:15">
      <c r="A27" s="61">
        <v>3.6</v>
      </c>
      <c r="B27" s="61" t="s">
        <v>46</v>
      </c>
      <c r="C27" s="61" t="s">
        <v>127</v>
      </c>
      <c r="D27" s="61">
        <v>3</v>
      </c>
      <c r="E27" s="62">
        <f>AVERAGE('Raw Data'!C95,'Raw Data'!C107)</f>
        <v>18.381886765407398</v>
      </c>
      <c r="F27" s="61" t="str">
        <f>'Raw Data'!E95</f>
        <v>CAsE-PE 0.5AZA #3</v>
      </c>
      <c r="G27" s="65">
        <f>STDEV('Raw Data'!C95,'Raw Data'!C107)</f>
        <v>5.4866567188957271E-2</v>
      </c>
      <c r="H27" s="72">
        <f t="shared" si="0"/>
        <v>2.9848169499232177E-3</v>
      </c>
      <c r="I27" s="65">
        <f>'Raw Data'!G95</f>
        <v>17.401779742047271</v>
      </c>
      <c r="J27" s="65">
        <f t="shared" si="1"/>
        <v>0.76578285347273345</v>
      </c>
      <c r="K27" s="61" t="s">
        <v>155</v>
      </c>
      <c r="M27" s="93">
        <v>19.618198017924264</v>
      </c>
      <c r="N27" s="93">
        <f t="shared" si="2"/>
        <v>-1.2363112525168667</v>
      </c>
      <c r="O27" s="65">
        <f t="shared" si="3"/>
        <v>0.75870119352957688</v>
      </c>
    </row>
    <row r="28" spans="1:15">
      <c r="A28" s="61">
        <v>3.9</v>
      </c>
      <c r="B28" s="61" t="s">
        <v>46</v>
      </c>
      <c r="C28" s="61" t="s">
        <v>128</v>
      </c>
      <c r="D28" s="61">
        <v>1</v>
      </c>
      <c r="E28" s="62">
        <f>AVERAGE('Raw Data'!C58,'Raw Data'!C70)</f>
        <v>18.78414318721638</v>
      </c>
      <c r="F28" s="61" t="str">
        <f>'Raw Data'!E58</f>
        <v>CAsE-PE 1.0AZA #1</v>
      </c>
      <c r="G28" s="65">
        <f>STDEV('Raw Data'!C58,'Raw Data'!C70)</f>
        <v>2.0489809725196873E-3</v>
      </c>
      <c r="H28" s="72">
        <f t="shared" si="0"/>
        <v>1.0908035315202075E-4</v>
      </c>
      <c r="I28" s="65">
        <f>'Raw Data'!G58</f>
        <v>18.202009500192204</v>
      </c>
      <c r="J28" s="65">
        <f t="shared" si="1"/>
        <v>0.57944789429800159</v>
      </c>
      <c r="K28" s="61" t="s">
        <v>155</v>
      </c>
      <c r="M28" s="93">
        <v>19.901620605166819</v>
      </c>
      <c r="N28" s="93">
        <f t="shared" si="2"/>
        <v>-1.1174774179504396</v>
      </c>
      <c r="O28" s="65">
        <f t="shared" si="3"/>
        <v>0.6987120264940675</v>
      </c>
    </row>
    <row r="29" spans="1:15">
      <c r="A29" s="61">
        <v>3.9</v>
      </c>
      <c r="B29" s="61" t="s">
        <v>46</v>
      </c>
      <c r="C29" s="61" t="s">
        <v>128</v>
      </c>
      <c r="D29" s="61">
        <v>2</v>
      </c>
      <c r="E29" s="62">
        <f>AVERAGE('Raw Data'!C61,'Raw Data'!C73)</f>
        <v>18.748912762584169</v>
      </c>
      <c r="F29" s="61" t="str">
        <f>'Raw Data'!E61</f>
        <v>CAsE-PE 1.0AZA #2</v>
      </c>
      <c r="G29" s="65">
        <f>STDEV('Raw Data'!C61,'Raw Data'!C73)</f>
        <v>4.5826670920504596E-2</v>
      </c>
      <c r="H29" s="72">
        <f t="shared" si="0"/>
        <v>2.4442308469191623E-3</v>
      </c>
      <c r="I29" s="65" t="e">
        <f>'Raw Data'!G61</f>
        <v>#VALUE!</v>
      </c>
      <c r="J29" s="65">
        <f t="shared" si="1"/>
        <v>0.59377212232705301</v>
      </c>
      <c r="K29" s="61" t="s">
        <v>155</v>
      </c>
      <c r="M29" s="93">
        <v>19.589403608120051</v>
      </c>
      <c r="N29" s="93">
        <f t="shared" si="2"/>
        <v>-0.84049084553588216</v>
      </c>
      <c r="O29" s="65">
        <f t="shared" si="3"/>
        <v>0.57665618154145326</v>
      </c>
    </row>
    <row r="30" spans="1:15">
      <c r="A30" s="61">
        <v>3.9</v>
      </c>
      <c r="B30" s="61" t="s">
        <v>46</v>
      </c>
      <c r="C30" s="61" t="s">
        <v>128</v>
      </c>
      <c r="D30" s="61">
        <v>3</v>
      </c>
      <c r="E30" s="62">
        <f>AVERAGE('Raw Data'!C88,'Raw Data'!C100)</f>
        <v>19.127432114296141</v>
      </c>
      <c r="F30" s="61" t="str">
        <f>'Raw Data'!E88</f>
        <v>CAsE-PE 1.0AZA #3</v>
      </c>
      <c r="G30" s="65">
        <f>STDEV('Raw Data'!C88,'Raw Data'!C100)</f>
        <v>6.1948522073094772E-2</v>
      </c>
      <c r="H30" s="72">
        <f t="shared" si="0"/>
        <v>3.2387265422206611E-3</v>
      </c>
      <c r="I30" s="65" t="e">
        <f>'Raw Data'!G88</f>
        <v>#VALUE!</v>
      </c>
      <c r="J30" s="65">
        <f t="shared" si="1"/>
        <v>0.45674533963279518</v>
      </c>
      <c r="K30" s="61" t="s">
        <v>155</v>
      </c>
      <c r="M30" s="93">
        <v>20.187479993251259</v>
      </c>
      <c r="N30" s="93">
        <f t="shared" si="2"/>
        <v>-1.0600478789551175</v>
      </c>
      <c r="O30" s="65">
        <f t="shared" si="3"/>
        <v>0.67144462977768449</v>
      </c>
    </row>
    <row r="31" spans="1:15">
      <c r="A31" s="73">
        <v>4.3</v>
      </c>
      <c r="B31" s="73" t="s">
        <v>47</v>
      </c>
      <c r="C31" s="73" t="s">
        <v>126</v>
      </c>
      <c r="D31" s="73">
        <v>1</v>
      </c>
      <c r="E31" s="74">
        <f>AVERAGE('Raw Data'!C91,'Raw Data'!C103)</f>
        <v>25.960692901854518</v>
      </c>
      <c r="F31" s="73" t="str">
        <f>'Raw Data'!E91</f>
        <v>B26 0AZA #1</v>
      </c>
      <c r="G31" s="75">
        <f>STDEV('Raw Data'!C91,'Raw Data'!C103)</f>
        <v>0.22903012519988836</v>
      </c>
      <c r="H31" s="76">
        <f t="shared" si="0"/>
        <v>8.8221884548978068E-3</v>
      </c>
      <c r="I31" s="75">
        <f>'Raw Data'!G91</f>
        <v>10.916392770458753</v>
      </c>
      <c r="J31" s="75">
        <f t="shared" si="1"/>
        <v>4.0055085168410887E-3</v>
      </c>
      <c r="K31" s="73" t="s">
        <v>155</v>
      </c>
      <c r="M31" s="94">
        <v>19.453305335102492</v>
      </c>
      <c r="N31" s="94">
        <f t="shared" si="2"/>
        <v>6.5073875667520262</v>
      </c>
      <c r="O31" s="75">
        <f t="shared" si="3"/>
        <v>3.5398523307057402E-3</v>
      </c>
    </row>
    <row r="32" spans="1:15">
      <c r="A32" s="73">
        <v>4.3</v>
      </c>
      <c r="B32" s="73" t="s">
        <v>47</v>
      </c>
      <c r="C32" s="73" t="s">
        <v>126</v>
      </c>
      <c r="D32" s="73">
        <v>2</v>
      </c>
      <c r="E32" s="74">
        <f>AVERAGE('Raw Data'!C24,'Raw Data'!C36)</f>
        <v>27.208582879769786</v>
      </c>
      <c r="F32" s="73" t="str">
        <f>'Raw Data'!E24</f>
        <v>B26 0AZA #2</v>
      </c>
      <c r="G32" s="75">
        <f>STDEV('Raw Data'!C24,'Raw Data'!C36)</f>
        <v>3.9831093952666222E-2</v>
      </c>
      <c r="H32" s="76">
        <f t="shared" si="0"/>
        <v>1.4639165196024071E-3</v>
      </c>
      <c r="I32" s="75">
        <f>'Raw Data'!G24</f>
        <v>9.7044392465581097</v>
      </c>
      <c r="J32" s="75">
        <f t="shared" si="1"/>
        <v>1.686573781935973E-3</v>
      </c>
      <c r="K32" s="73" t="s">
        <v>155</v>
      </c>
      <c r="M32" s="94">
        <v>20.326789651421571</v>
      </c>
      <c r="N32" s="94">
        <f t="shared" si="2"/>
        <v>6.8817932283482151</v>
      </c>
      <c r="O32" s="75">
        <f t="shared" si="3"/>
        <v>2.7307240206504144E-3</v>
      </c>
    </row>
    <row r="33" spans="1:16">
      <c r="A33" s="73">
        <v>4.3</v>
      </c>
      <c r="B33" s="73" t="s">
        <v>47</v>
      </c>
      <c r="C33" s="73" t="s">
        <v>126</v>
      </c>
      <c r="D33" s="73">
        <v>3</v>
      </c>
      <c r="E33" s="74">
        <f>AVERAGE('Raw Data'!C56,'Raw Data'!C68)</f>
        <v>26.155391041481636</v>
      </c>
      <c r="F33" s="73" t="str">
        <f>'Raw Data'!E56</f>
        <v>B26 0AZA #3</v>
      </c>
      <c r="G33" s="75">
        <f>STDEV('Raw Data'!C56,'Raw Data'!C68)</f>
        <v>0.15297823058508234</v>
      </c>
      <c r="H33" s="76">
        <f t="shared" si="0"/>
        <v>5.8488221545785202E-3</v>
      </c>
      <c r="I33" s="75">
        <f>'Raw Data'!G56</f>
        <v>12.287980312646326</v>
      </c>
      <c r="J33" s="75">
        <f t="shared" si="1"/>
        <v>3.499835881565265E-3</v>
      </c>
      <c r="K33" s="73" t="s">
        <v>155</v>
      </c>
      <c r="M33" s="94">
        <v>19.671357573001991</v>
      </c>
      <c r="N33" s="94">
        <f t="shared" si="2"/>
        <v>6.4840334684796446</v>
      </c>
      <c r="O33" s="75">
        <f t="shared" si="3"/>
        <v>3.5976211636039308E-3</v>
      </c>
    </row>
    <row r="34" spans="1:16">
      <c r="A34" s="73">
        <v>4.5999999999999996</v>
      </c>
      <c r="B34" s="73" t="s">
        <v>47</v>
      </c>
      <c r="C34" s="73" t="s">
        <v>127</v>
      </c>
      <c r="D34" s="73">
        <v>1</v>
      </c>
      <c r="E34" s="74">
        <f>AVERAGE('Raw Data'!C99,'Raw Data'!C111)</f>
        <v>20.45346345383939</v>
      </c>
      <c r="F34" s="73" t="str">
        <f>'Raw Data'!E99</f>
        <v>B26 0.5AZA #1</v>
      </c>
      <c r="G34" s="75">
        <f>STDEV('Raw Data'!C99,'Raw Data'!C111)</f>
        <v>0.17211254608597559</v>
      </c>
      <c r="H34" s="76">
        <f t="shared" si="0"/>
        <v>8.4148362684104607E-3</v>
      </c>
      <c r="I34" s="75">
        <f>'Raw Data'!G99</f>
        <v>14.51323115783611</v>
      </c>
      <c r="J34" s="75">
        <f t="shared" si="1"/>
        <v>0.18217925274091501</v>
      </c>
      <c r="K34" s="73" t="s">
        <v>155</v>
      </c>
      <c r="M34" s="94">
        <v>19.371907840494988</v>
      </c>
      <c r="N34" s="94">
        <f t="shared" si="2"/>
        <v>1.0815556133444026</v>
      </c>
      <c r="O34" s="75">
        <f t="shared" si="3"/>
        <v>0.15216799373550544</v>
      </c>
    </row>
    <row r="35" spans="1:16">
      <c r="A35" s="73">
        <v>4.5999999999999996</v>
      </c>
      <c r="B35" s="73" t="s">
        <v>47</v>
      </c>
      <c r="C35" s="73" t="s">
        <v>127</v>
      </c>
      <c r="D35" s="73">
        <v>2</v>
      </c>
      <c r="E35" s="74">
        <f>AVERAGE('Raw Data'!C25,'Raw Data'!C37)</f>
        <v>20.788071431413453</v>
      </c>
      <c r="F35" s="73" t="str">
        <f>'Raw Data'!E25</f>
        <v>B26 0.5AZA #2</v>
      </c>
      <c r="G35" s="75">
        <f>STDEV('Raw Data'!C25,'Raw Data'!C37)</f>
        <v>0.12191407186885152</v>
      </c>
      <c r="H35" s="76">
        <f t="shared" si="0"/>
        <v>5.8646167476903918E-3</v>
      </c>
      <c r="I35" s="75">
        <f>'Raw Data'!G25</f>
        <v>13.488943412719831</v>
      </c>
      <c r="J35" s="75">
        <f t="shared" si="1"/>
        <v>0.14446807245889337</v>
      </c>
      <c r="K35" s="73" t="s">
        <v>155</v>
      </c>
      <c r="M35" s="94">
        <v>19.47720904771171</v>
      </c>
      <c r="N35" s="94">
        <f t="shared" si="2"/>
        <v>1.3108623837017426</v>
      </c>
      <c r="O35" s="75">
        <f t="shared" si="3"/>
        <v>0.12980609903716567</v>
      </c>
    </row>
    <row r="36" spans="1:16">
      <c r="A36" s="73">
        <v>4.5999999999999996</v>
      </c>
      <c r="B36" s="73" t="s">
        <v>47</v>
      </c>
      <c r="C36" s="73" t="s">
        <v>127</v>
      </c>
      <c r="D36" s="73">
        <v>3</v>
      </c>
      <c r="E36" s="74">
        <f>AVERAGE('Raw Data'!C19,'Raw Data'!C31)</f>
        <v>20.794334008027075</v>
      </c>
      <c r="F36" s="73" t="str">
        <f>'Raw Data'!E19</f>
        <v>B26 0.5AZA #3</v>
      </c>
      <c r="G36" s="75">
        <f>STDEV('Raw Data'!C19,'Raw Data'!C31)</f>
        <v>0.16197211054604355</v>
      </c>
      <c r="H36" s="76">
        <f t="shared" si="0"/>
        <v>7.7892425159429828E-3</v>
      </c>
      <c r="I36" s="75">
        <f>'Raw Data'!G19</f>
        <v>17.143242643186124</v>
      </c>
      <c r="J36" s="75">
        <f t="shared" si="1"/>
        <v>0.14384231199505926</v>
      </c>
      <c r="K36" s="73" t="s">
        <v>155</v>
      </c>
      <c r="M36" s="94">
        <v>19.522297909859617</v>
      </c>
      <c r="N36" s="94">
        <f t="shared" si="2"/>
        <v>1.2720360981674581</v>
      </c>
      <c r="O36" s="75">
        <f t="shared" si="3"/>
        <v>0.13334691576317481</v>
      </c>
    </row>
    <row r="37" spans="1:16">
      <c r="A37" s="73">
        <v>4.9000000000000004</v>
      </c>
      <c r="B37" s="73" t="s">
        <v>47</v>
      </c>
      <c r="C37" s="73" t="s">
        <v>128</v>
      </c>
      <c r="D37" s="73">
        <v>1</v>
      </c>
      <c r="E37" s="74">
        <f>AVERAGE('Raw Data'!C20,'Raw Data'!C32)</f>
        <v>19.737477419751599</v>
      </c>
      <c r="F37" s="73" t="str">
        <f>'Raw Data'!E20</f>
        <v>B26 1.0AZA #1</v>
      </c>
      <c r="G37" s="75">
        <f>STDEV('Raw Data'!C20,'Raw Data'!C32)</f>
        <v>3.0337557407536346E-2</v>
      </c>
      <c r="H37" s="76">
        <f t="shared" si="0"/>
        <v>1.5370534320245546E-3</v>
      </c>
      <c r="I37" s="75">
        <f>'Raw Data'!G20</f>
        <v>14.575286639622753</v>
      </c>
      <c r="J37" s="75">
        <f t="shared" si="1"/>
        <v>0.29924864259189909</v>
      </c>
      <c r="K37" s="73" t="s">
        <v>155</v>
      </c>
      <c r="M37" s="94">
        <v>18.62627565286904</v>
      </c>
      <c r="N37" s="94">
        <f t="shared" si="2"/>
        <v>1.1112017668825587</v>
      </c>
      <c r="O37" s="75">
        <f t="shared" si="3"/>
        <v>0.14907298000773275</v>
      </c>
    </row>
    <row r="38" spans="1:16">
      <c r="A38" s="73">
        <v>4.9000000000000004</v>
      </c>
      <c r="B38" s="73" t="s">
        <v>47</v>
      </c>
      <c r="C38" s="73" t="s">
        <v>128</v>
      </c>
      <c r="D38" s="73">
        <v>2</v>
      </c>
      <c r="E38" s="74">
        <f>AVERAGE('Raw Data'!C22,'Raw Data'!C34)</f>
        <v>20.682727386657092</v>
      </c>
      <c r="F38" s="73" t="str">
        <f>'Raw Data'!E22</f>
        <v>B26 1.0AZA #2</v>
      </c>
      <c r="G38" s="75">
        <f>STDEV('Raw Data'!C22,'Raw Data'!C34)</f>
        <v>9.2051703860091053E-2</v>
      </c>
      <c r="H38" s="76">
        <f t="shared" si="0"/>
        <v>4.4506559574669898E-3</v>
      </c>
      <c r="I38" s="75">
        <f>'Raw Data'!G22</f>
        <v>16.379113160894171</v>
      </c>
      <c r="J38" s="75">
        <f t="shared" si="1"/>
        <v>0.15541165869692145</v>
      </c>
      <c r="K38" s="73" t="s">
        <v>154</v>
      </c>
      <c r="M38" s="94">
        <v>19.512825882947897</v>
      </c>
      <c r="N38" s="94">
        <f t="shared" si="2"/>
        <v>1.1699015037091947</v>
      </c>
      <c r="O38" s="75">
        <f t="shared" si="3"/>
        <v>0.14312930145083338</v>
      </c>
    </row>
    <row r="39" spans="1:16">
      <c r="A39" s="73">
        <v>4.9000000000000004</v>
      </c>
      <c r="B39" s="73" t="s">
        <v>47</v>
      </c>
      <c r="C39" s="85" t="s">
        <v>128</v>
      </c>
      <c r="D39" s="85">
        <v>3</v>
      </c>
      <c r="E39" s="86">
        <f>AVERAGE('Raw Data'!C16,'Raw Data'!C28)</f>
        <v>20.872997890236419</v>
      </c>
      <c r="F39" s="85" t="str">
        <f>'Raw Data'!E16</f>
        <v>B26 1.0AZA #3</v>
      </c>
      <c r="G39" s="87">
        <f>STDEV('Raw Data'!C16,'Raw Data'!C28)</f>
        <v>7.9398514545020393E-2</v>
      </c>
      <c r="H39" s="88">
        <f t="shared" si="0"/>
        <v>3.8038864835108301E-3</v>
      </c>
      <c r="I39" s="87">
        <f>'Raw Data'!G16</f>
        <v>13.073550591202782</v>
      </c>
      <c r="J39" s="87">
        <f t="shared" si="1"/>
        <v>0.13620920771642606</v>
      </c>
      <c r="K39" s="85" t="s">
        <v>154</v>
      </c>
      <c r="M39" s="94">
        <v>19.997913344060173</v>
      </c>
      <c r="N39" s="94">
        <f t="shared" si="2"/>
        <v>0.87508454617624665</v>
      </c>
      <c r="O39" s="75">
        <f t="shared" si="3"/>
        <v>0.1755809114485064</v>
      </c>
    </row>
    <row r="40" spans="1:16">
      <c r="C40" s="1" t="s">
        <v>159</v>
      </c>
      <c r="E40" s="10">
        <f>AVERAGE(E4:E39)</f>
        <v>20.583309157614693</v>
      </c>
      <c r="H40" s="13">
        <f>AVERAGE(H4:H39)</f>
        <v>7.445566536519576E-3</v>
      </c>
      <c r="I40" s="13"/>
      <c r="J40" s="10"/>
    </row>
    <row r="41" spans="1:16">
      <c r="C41" s="1" t="s">
        <v>160</v>
      </c>
      <c r="E41" s="12">
        <f>MIN(E4:E39)</f>
        <v>17.818885941021598</v>
      </c>
      <c r="H41" s="89">
        <f>MIN(H4:H39)</f>
        <v>1.0908035315202075E-4</v>
      </c>
      <c r="J41" s="12">
        <f>MIN(J4:J39)</f>
        <v>1.686573781935973E-3</v>
      </c>
    </row>
    <row r="42" spans="1:16">
      <c r="C42" s="1" t="s">
        <v>161</v>
      </c>
      <c r="E42" s="12">
        <f>MAX(E4:E39)</f>
        <v>27.208582879769786</v>
      </c>
      <c r="H42" s="89">
        <f>MAX(H4:H39)</f>
        <v>6.3702943658354522E-2</v>
      </c>
      <c r="J42" s="12">
        <f>MAX(J4:J39)</f>
        <v>1.1313208043340686</v>
      </c>
    </row>
    <row r="44" spans="1:16">
      <c r="A44" t="s">
        <v>152</v>
      </c>
    </row>
    <row r="45" spans="1:16">
      <c r="B45" s="55" t="s">
        <v>129</v>
      </c>
      <c r="C45" s="55" t="s">
        <v>130</v>
      </c>
      <c r="D45" s="55" t="s">
        <v>131</v>
      </c>
      <c r="E45" s="66" t="s">
        <v>132</v>
      </c>
      <c r="F45" s="55" t="s">
        <v>133</v>
      </c>
      <c r="G45" s="67" t="s">
        <v>135</v>
      </c>
      <c r="H45" s="67" t="s">
        <v>134</v>
      </c>
      <c r="I45" s="67"/>
      <c r="J45" s="67" t="s">
        <v>138</v>
      </c>
      <c r="K45" s="67" t="s">
        <v>139</v>
      </c>
      <c r="O45" s="67" t="s">
        <v>138</v>
      </c>
      <c r="P45" s="67" t="s">
        <v>139</v>
      </c>
    </row>
    <row r="46" spans="1:16">
      <c r="A46" s="57">
        <f>A4</f>
        <v>1.3</v>
      </c>
      <c r="B46" s="57" t="str">
        <f>B4</f>
        <v>RWPE1</v>
      </c>
      <c r="C46" s="57" t="str">
        <f>C4</f>
        <v>0 Aza</v>
      </c>
      <c r="D46" s="57"/>
      <c r="E46" s="58">
        <f>AVERAGE(E4:E6)</f>
        <v>24.235125079001261</v>
      </c>
      <c r="F46" s="57" t="s">
        <v>140</v>
      </c>
      <c r="G46" s="63">
        <f>STDEV(E4:E6)</f>
        <v>0.44665200712632241</v>
      </c>
      <c r="H46" s="70">
        <f>G46/E46</f>
        <v>1.842994437496541E-2</v>
      </c>
      <c r="I46" s="77"/>
      <c r="J46" s="63">
        <f>GEOMEAN(J4:J6)</f>
        <v>1.3246627798056845E-2</v>
      </c>
      <c r="K46" s="78"/>
      <c r="N46" s="58">
        <f>AVERAGE(N4:N6)</f>
        <v>4.680994503484996</v>
      </c>
      <c r="O46" s="63">
        <f>GEOMEAN(O4:O6)</f>
        <v>1.2554061191962566E-2</v>
      </c>
      <c r="P46" s="78"/>
    </row>
    <row r="47" spans="1:16">
      <c r="A47" s="57">
        <f>A7</f>
        <v>1.6</v>
      </c>
      <c r="B47" s="57" t="str">
        <f>B7</f>
        <v>RWPE1</v>
      </c>
      <c r="C47" s="57" t="str">
        <f>C7</f>
        <v>0.5 Aza</v>
      </c>
      <c r="D47" s="57"/>
      <c r="E47" s="58">
        <f>AVERAGE(E7:E9)</f>
        <v>21.305875314964641</v>
      </c>
      <c r="F47" s="57" t="s">
        <v>141</v>
      </c>
      <c r="G47" s="63">
        <f>STDEV(E7:E9)</f>
        <v>0.15704308766190583</v>
      </c>
      <c r="H47" s="70">
        <f t="shared" ref="H47:H57" si="4">G47/E47</f>
        <v>7.3708817563389768E-3</v>
      </c>
      <c r="I47" s="77"/>
      <c r="J47" s="63">
        <f>GEOMEAN(J7:J9)</f>
        <v>0.10090144307923421</v>
      </c>
      <c r="K47" s="78">
        <f>TTEST(E7:E9,$E$4:$E$6,2,2)</f>
        <v>4.2973459513646542E-4</v>
      </c>
      <c r="N47" s="58">
        <f>AVERAGE(N7:N9)</f>
        <v>1.5693660607436815</v>
      </c>
      <c r="O47" s="63">
        <f>GEOMEAN(O7:O9)</f>
        <v>0.10851199243416786</v>
      </c>
      <c r="P47" s="78">
        <f>TTEST(J7:J9,$E$4:$E$6,2,2)</f>
        <v>7.8249623161031258E-8</v>
      </c>
    </row>
    <row r="48" spans="1:16">
      <c r="A48" s="57">
        <f>A10</f>
        <v>1.9</v>
      </c>
      <c r="B48" s="57" t="str">
        <f>B10</f>
        <v>RWPE1</v>
      </c>
      <c r="C48" s="57" t="str">
        <f>C10</f>
        <v>1.0 Aza</v>
      </c>
      <c r="D48" s="57"/>
      <c r="E48" s="58">
        <f>AVERAGE(E10:E12)</f>
        <v>20.765477995663264</v>
      </c>
      <c r="F48" s="57" t="s">
        <v>142</v>
      </c>
      <c r="G48" s="63">
        <f>STDEV(E10:E12)</f>
        <v>0.63676199821313262</v>
      </c>
      <c r="H48" s="70">
        <f t="shared" si="4"/>
        <v>3.0664451757196065E-2</v>
      </c>
      <c r="I48" s="77"/>
      <c r="J48" s="63">
        <f>GEOMEAN(J10:J12)</f>
        <v>0.14674833423239797</v>
      </c>
      <c r="K48" s="78">
        <f>TTEST(E10:E12,$E$4:$E$6,2,2)</f>
        <v>1.51084427499087E-3</v>
      </c>
      <c r="N48" s="58">
        <f>AVERAGE(N10:N12)</f>
        <v>1.1381308346366812</v>
      </c>
      <c r="O48" s="63">
        <f>GEOMEAN(O10:O12)</f>
        <v>0.14631622108186307</v>
      </c>
      <c r="P48" s="78">
        <f>TTEST(J10:J12,$E$4:$E$6,2,2)</f>
        <v>8.2130491599085799E-8</v>
      </c>
    </row>
    <row r="49" spans="1:16">
      <c r="A49" s="59">
        <f>A13</f>
        <v>2.2999999999999998</v>
      </c>
      <c r="B49" s="59" t="str">
        <f>B13</f>
        <v>CTPE</v>
      </c>
      <c r="C49" s="59" t="str">
        <f>C13</f>
        <v>0 Aza</v>
      </c>
      <c r="D49" s="59"/>
      <c r="E49" s="60">
        <f>AVERAGE(E13:E15)</f>
        <v>17.996894027904769</v>
      </c>
      <c r="F49" s="59" t="s">
        <v>143</v>
      </c>
      <c r="G49" s="64">
        <f>STDEV(E13:E15)</f>
        <v>0.18833815736491641</v>
      </c>
      <c r="H49" s="71">
        <f t="shared" si="4"/>
        <v>1.0465036748724083E-2</v>
      </c>
      <c r="I49" s="79"/>
      <c r="J49" s="64">
        <f>GEOMEAN(J13:J15)</f>
        <v>1.0000000000000009</v>
      </c>
      <c r="K49" s="80">
        <f>TTEST(E13:E15,$E$4:$E$6,2,2)</f>
        <v>2.3981715043749044E-5</v>
      </c>
      <c r="N49" s="60">
        <f>AVERAGE(N13:N15)</f>
        <v>-1.6347075401447562</v>
      </c>
      <c r="O49" s="64">
        <f>GEOMEAN(O13:O15)</f>
        <v>1</v>
      </c>
      <c r="P49" s="80">
        <f>TTEST(J13:J15,$E$4:$E$6,2,2)</f>
        <v>1.0704618182842951E-7</v>
      </c>
    </row>
    <row r="50" spans="1:16">
      <c r="A50" s="59">
        <f>A16</f>
        <v>2.6</v>
      </c>
      <c r="B50" s="59" t="str">
        <f>B16</f>
        <v>CTPE</v>
      </c>
      <c r="C50" s="59" t="str">
        <f>C16</f>
        <v>0.5 Aza</v>
      </c>
      <c r="D50" s="59"/>
      <c r="E50" s="60">
        <f>AVERAGE(E16:E18)</f>
        <v>18.395652949400461</v>
      </c>
      <c r="F50" s="59" t="s">
        <v>144</v>
      </c>
      <c r="G50" s="64">
        <f>STDEV(E16:E18)</f>
        <v>0.36970340819968167</v>
      </c>
      <c r="H50" s="71">
        <f t="shared" si="4"/>
        <v>2.0097324580790745E-2</v>
      </c>
      <c r="I50" s="79"/>
      <c r="J50" s="64">
        <f>GEOMEAN(J16:J18)</f>
        <v>0.75851051139290215</v>
      </c>
      <c r="K50" s="80">
        <f>TTEST(E16:E18,$E$4:$E$6,2,2)</f>
        <v>6.3401466486424492E-5</v>
      </c>
      <c r="N50" s="60">
        <f>AVERAGE(N16:N18)</f>
        <v>-1.1510572024148129</v>
      </c>
      <c r="O50" s="64">
        <f>GEOMEAN(O16:O18)</f>
        <v>0.71516580506606175</v>
      </c>
      <c r="P50" s="80">
        <f>TTEST(J16:J18,$E$4:$E$6,2,2)</f>
        <v>1.2324514809733599E-7</v>
      </c>
    </row>
    <row r="51" spans="1:16">
      <c r="A51" s="59">
        <f>A19</f>
        <v>2.9</v>
      </c>
      <c r="B51" s="59" t="str">
        <f>B19</f>
        <v>CTPE</v>
      </c>
      <c r="C51" s="59" t="str">
        <f>C19</f>
        <v>1.0 Aza</v>
      </c>
      <c r="D51" s="59"/>
      <c r="E51" s="60">
        <f>AVERAGE(E19:E21)</f>
        <v>18.185830583452478</v>
      </c>
      <c r="F51" s="59" t="s">
        <v>145</v>
      </c>
      <c r="G51" s="64">
        <f>STDEV(E19:E21)</f>
        <v>0.3569835192122599</v>
      </c>
      <c r="H51" s="71">
        <f t="shared" si="4"/>
        <v>1.9629761619856054E-2</v>
      </c>
      <c r="I51" s="79"/>
      <c r="J51" s="64">
        <f>GEOMEAN(J19:J21)</f>
        <v>0.87725212622516735</v>
      </c>
      <c r="K51" s="80">
        <f>TTEST(E19:E21,$E$4:$E$6,2,2)</f>
        <v>5.2172282803727831E-5</v>
      </c>
      <c r="N51" s="60">
        <f>AVERAGE(N19:N21)</f>
        <v>-1.5206027475580097</v>
      </c>
      <c r="O51" s="64">
        <f>GEOMEAN(O19:O21)</f>
        <v>0.92395545694688164</v>
      </c>
      <c r="P51" s="80">
        <f>TTEST(J19:J21,$E$4:$E$6,2,2)</f>
        <v>1.3059916469837629E-7</v>
      </c>
    </row>
    <row r="52" spans="1:16">
      <c r="A52" s="61">
        <f>A22</f>
        <v>3.3</v>
      </c>
      <c r="B52" s="61" t="str">
        <f>B22</f>
        <v>CAsE-PE</v>
      </c>
      <c r="C52" s="61" t="str">
        <f>C22</f>
        <v>0 Aza</v>
      </c>
      <c r="D52" s="61"/>
      <c r="E52" s="62">
        <f>AVERAGE(E22:E24)</f>
        <v>20.86926776132178</v>
      </c>
      <c r="F52" s="61" t="s">
        <v>146</v>
      </c>
      <c r="G52" s="65">
        <f>STDEV(E22:E24)</f>
        <v>0.25144377922702665</v>
      </c>
      <c r="H52" s="72">
        <f t="shared" si="4"/>
        <v>1.2048519483421548E-2</v>
      </c>
      <c r="I52" s="81"/>
      <c r="J52" s="65">
        <f>GEOMEAN(J22:J24)</f>
        <v>0.13656183615215256</v>
      </c>
      <c r="K52" s="82">
        <f>TTEST(E22:E24,$E$4:$E$6,2,2)</f>
        <v>3.4077125831897322E-4</v>
      </c>
      <c r="N52" s="62">
        <f>AVERAGE(N22:N24)</f>
        <v>1.1100126021835131</v>
      </c>
      <c r="O52" s="65">
        <f>GEOMEAN(O22:O24)</f>
        <v>0.1491959064753835</v>
      </c>
      <c r="P52" s="82">
        <f>TTEST(J22:J24,$E$4:$E$6,2,2)</f>
        <v>7.9096597407043738E-8</v>
      </c>
    </row>
    <row r="53" spans="1:16">
      <c r="A53" s="61">
        <f>A25</f>
        <v>3.6</v>
      </c>
      <c r="B53" s="61" t="str">
        <f>B25</f>
        <v>CAsE-PE</v>
      </c>
      <c r="C53" s="61" t="str">
        <f>C25</f>
        <v>0.5 Aza</v>
      </c>
      <c r="D53" s="61"/>
      <c r="E53" s="62">
        <f>AVERAGE(E25:E27)</f>
        <v>18.807510687291785</v>
      </c>
      <c r="F53" s="61" t="s">
        <v>147</v>
      </c>
      <c r="G53" s="65">
        <f>STDEV(E25:E27)</f>
        <v>0.43030824027798747</v>
      </c>
      <c r="H53" s="72">
        <f t="shared" si="4"/>
        <v>2.2879595680290975E-2</v>
      </c>
      <c r="I53" s="81"/>
      <c r="J53" s="65">
        <f>GEOMEAN(J25:J27)</f>
        <v>0.57013810845399826</v>
      </c>
      <c r="K53" s="82">
        <f>TTEST(E25:E27,$E$4:$E$6,2,2)</f>
        <v>1.1044248395882122E-4</v>
      </c>
      <c r="N53" s="62">
        <f>AVERAGE(N25:N27)</f>
        <v>-1.1525250916216254</v>
      </c>
      <c r="O53" s="65">
        <f>GEOMEAN(O25:O27)</f>
        <v>0.71589383030781872</v>
      </c>
      <c r="P53" s="82">
        <f>TTEST(J25:J27,$E$4:$E$6,2,2)</f>
        <v>1.1189944586124288E-7</v>
      </c>
    </row>
    <row r="54" spans="1:16">
      <c r="A54" s="61">
        <f>A28</f>
        <v>3.9</v>
      </c>
      <c r="B54" s="61" t="str">
        <f>B28</f>
        <v>CAsE-PE</v>
      </c>
      <c r="C54" s="61" t="str">
        <f>C28</f>
        <v>1.0 Aza</v>
      </c>
      <c r="D54" s="61"/>
      <c r="E54" s="62">
        <f>AVERAGE(E28:E30)</f>
        <v>18.886829354698897</v>
      </c>
      <c r="F54" s="61" t="s">
        <v>148</v>
      </c>
      <c r="G54" s="65">
        <f>STDEV(E28:E30)</f>
        <v>0.20911136183693749</v>
      </c>
      <c r="H54" s="72">
        <f t="shared" si="4"/>
        <v>1.1071808714410405E-2</v>
      </c>
      <c r="I54" s="81"/>
      <c r="J54" s="65">
        <f>GEOMEAN(J28:J30)</f>
        <v>0.53963830864325379</v>
      </c>
      <c r="K54" s="82">
        <f>TTEST(E28:E30,$E$4:$E$6,2,2)</f>
        <v>4.7304610958282033E-5</v>
      </c>
      <c r="N54" s="62">
        <f>AVERAGE(N28:N30)</f>
        <v>-1.0060053808138132</v>
      </c>
      <c r="O54" s="65">
        <f>GEOMEAN(O28:O30)</f>
        <v>0.64675797367714416</v>
      </c>
      <c r="P54" s="82">
        <f>TTEST(J28:J30,$E$4:$E$6,2,2)</f>
        <v>8.9001064564189851E-8</v>
      </c>
    </row>
    <row r="55" spans="1:16">
      <c r="A55" s="73">
        <f>A31</f>
        <v>4.3</v>
      </c>
      <c r="B55" s="73" t="str">
        <f>B31</f>
        <v>B26</v>
      </c>
      <c r="C55" s="73" t="str">
        <f>C31</f>
        <v>0 Aza</v>
      </c>
      <c r="D55" s="73"/>
      <c r="E55" s="74">
        <f>AVERAGE(E31:E33)</f>
        <v>26.441555607701982</v>
      </c>
      <c r="F55" s="73" t="s">
        <v>150</v>
      </c>
      <c r="G55" s="75">
        <f>STDEV(E31:E33)</f>
        <v>0.67136053537976159</v>
      </c>
      <c r="H55" s="76">
        <f t="shared" si="4"/>
        <v>2.5390356957069708E-2</v>
      </c>
      <c r="I55" s="83"/>
      <c r="J55" s="75">
        <f>GEOMEAN(J31:J33)</f>
        <v>2.8701431717739556E-3</v>
      </c>
      <c r="K55" s="84">
        <f>TTEST(E31:E33,$E$4:$E$6,2,2)</f>
        <v>9.0414589088580136E-3</v>
      </c>
      <c r="N55" s="74">
        <f>AVERAGE(N31:N33)</f>
        <v>6.6244047545266289</v>
      </c>
      <c r="O55" s="75">
        <f>GEOMEAN(O31:O33)</f>
        <v>3.2640699838505515E-3</v>
      </c>
      <c r="P55" s="84">
        <f>TTEST(J31:J33,$E$4:$E$6,2,2)</f>
        <v>7.6895890338284366E-8</v>
      </c>
    </row>
    <row r="56" spans="1:16">
      <c r="A56" s="73">
        <f>A34</f>
        <v>4.5999999999999996</v>
      </c>
      <c r="B56" s="73" t="str">
        <f>B34</f>
        <v>B26</v>
      </c>
      <c r="C56" s="73" t="str">
        <f>C34</f>
        <v>0.5 Aza</v>
      </c>
      <c r="D56" s="73"/>
      <c r="E56" s="74">
        <f>AVERAGE(E34:E36)</f>
        <v>20.678622964426641</v>
      </c>
      <c r="F56" s="73" t="s">
        <v>149</v>
      </c>
      <c r="G56" s="75">
        <f>STDEV(E34:E36)</f>
        <v>0.19501899618339122</v>
      </c>
      <c r="H56" s="76">
        <f t="shared" si="4"/>
        <v>9.4309469503303812E-3</v>
      </c>
      <c r="I56" s="83"/>
      <c r="J56" s="75">
        <f>GEOMEAN(J34:J36)</f>
        <v>0.15585442953698886</v>
      </c>
      <c r="K56" s="84">
        <f>TTEST(E34:E36,$E$4:$E$6,2,2)</f>
        <v>2.2560320896159879E-4</v>
      </c>
      <c r="N56" s="74">
        <f>AVERAGE(N34:N36)</f>
        <v>1.2214846984045344</v>
      </c>
      <c r="O56" s="75">
        <f>GEOMEAN(O34:O36)</f>
        <v>0.13810215731551456</v>
      </c>
      <c r="P56" s="84">
        <f>TTEST(J34:J36,$E$4:$E$6,2,2)</f>
        <v>7.9258592227952882E-8</v>
      </c>
    </row>
    <row r="57" spans="1:16">
      <c r="A57" s="73">
        <f>A37</f>
        <v>4.9000000000000004</v>
      </c>
      <c r="B57" s="73" t="str">
        <f>B37</f>
        <v>B26</v>
      </c>
      <c r="C57" s="73" t="str">
        <f>C37</f>
        <v>1.0 Aza</v>
      </c>
      <c r="D57" s="73"/>
      <c r="E57" s="74">
        <f>AVERAGE(E37:E39)</f>
        <v>20.431067565548371</v>
      </c>
      <c r="F57" s="73" t="s">
        <v>151</v>
      </c>
      <c r="G57" s="75">
        <f>STDEV(E37:E39)</f>
        <v>0.60815391464075308</v>
      </c>
      <c r="H57" s="76">
        <f t="shared" si="4"/>
        <v>2.9766134965274398E-2</v>
      </c>
      <c r="I57" s="83"/>
      <c r="J57" s="75">
        <f>GEOMEAN(J37:J39)</f>
        <v>0.18502940425565356</v>
      </c>
      <c r="K57" s="84">
        <f>TTEST(E37:E39,$E$4:$E$6,2,2)</f>
        <v>9.4760958331864293E-4</v>
      </c>
      <c r="N57" s="74">
        <f>AVERAGE(N37:N39)</f>
        <v>1.0520626055893334</v>
      </c>
      <c r="O57" s="75">
        <f>GEOMEAN(O37:O39)</f>
        <v>0.15531077780560995</v>
      </c>
      <c r="P57" s="84">
        <f>TTEST(J37:J39,$E$4:$E$6,2,2)</f>
        <v>8.5848619980894472E-8</v>
      </c>
    </row>
    <row r="59" spans="1:16">
      <c r="I59" s="1" t="s">
        <v>160</v>
      </c>
      <c r="J59" s="12">
        <f>MIN(J46:J57)</f>
        <v>2.8701431717739556E-3</v>
      </c>
      <c r="K59" s="90">
        <f>MIN(K46:K57)</f>
        <v>2.3981715043749044E-5</v>
      </c>
      <c r="O59" s="12">
        <f>MIN(O46:O57)</f>
        <v>3.2640699838505515E-3</v>
      </c>
      <c r="P59" s="90">
        <f>MIN(P46:P57)</f>
        <v>7.6895890338284366E-8</v>
      </c>
    </row>
    <row r="60" spans="1:16">
      <c r="I60" s="1" t="s">
        <v>161</v>
      </c>
      <c r="J60" s="12">
        <f>MAX(J46:J57)</f>
        <v>1.0000000000000009</v>
      </c>
      <c r="K60" s="90">
        <f>MAX(K46:K57)</f>
        <v>9.0414589088580136E-3</v>
      </c>
      <c r="O60" s="12">
        <f>MAX(O46:O57)</f>
        <v>1</v>
      </c>
      <c r="P60" s="90">
        <f>MAX(P46:P57)</f>
        <v>1.3059916469837629E-7</v>
      </c>
    </row>
    <row r="62" spans="1:16">
      <c r="I62" s="1" t="s">
        <v>162</v>
      </c>
      <c r="J62" s="10">
        <f>J60-J59</f>
        <v>0.99712985682822697</v>
      </c>
      <c r="O62" s="10">
        <f>O60-O59</f>
        <v>0.99673593001614946</v>
      </c>
    </row>
  </sheetData>
  <phoneticPr fontId="4" type="noConversion"/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7"/>
  <sheetViews>
    <sheetView workbookViewId="0">
      <selection activeCell="I36" sqref="I36"/>
    </sheetView>
  </sheetViews>
  <sheetFormatPr baseColWidth="10" defaultRowHeight="13" x14ac:dyDescent="0"/>
  <cols>
    <col min="1" max="1" width="4" bestFit="1" customWidth="1"/>
    <col min="2" max="2" width="7.140625" bestFit="1" customWidth="1"/>
    <col min="3" max="3" width="6.5703125" bestFit="1" customWidth="1"/>
    <col min="4" max="4" width="2" bestFit="1" customWidth="1"/>
    <col min="5" max="6" width="7" bestFit="1" customWidth="1"/>
  </cols>
  <sheetData>
    <row r="1" spans="1:8">
      <c r="E1" s="11">
        <v>40190</v>
      </c>
      <c r="F1" s="11">
        <v>40192</v>
      </c>
      <c r="H1" s="55" t="s">
        <v>159</v>
      </c>
    </row>
    <row r="2" spans="1:8">
      <c r="A2" s="57">
        <v>1.3</v>
      </c>
      <c r="B2" s="57" t="s">
        <v>44</v>
      </c>
      <c r="C2" s="57" t="s">
        <v>126</v>
      </c>
      <c r="D2" s="57">
        <v>1</v>
      </c>
      <c r="E2" s="91">
        <v>19.850146706111151</v>
      </c>
      <c r="F2" s="58">
        <v>19.762033561132377</v>
      </c>
      <c r="H2" s="10">
        <f>AVERAGE(E2:F2)</f>
        <v>19.806090133621765</v>
      </c>
    </row>
    <row r="3" spans="1:8">
      <c r="A3" s="57">
        <v>1.3</v>
      </c>
      <c r="B3" s="57" t="s">
        <v>44</v>
      </c>
      <c r="C3" s="57" t="s">
        <v>126</v>
      </c>
      <c r="D3" s="57">
        <v>2</v>
      </c>
      <c r="E3" s="91">
        <v>19.332191440889215</v>
      </c>
      <c r="F3" s="58">
        <v>19.411411876469256</v>
      </c>
      <c r="H3" s="10">
        <f t="shared" ref="H3:H37" si="0">AVERAGE(E3:F3)</f>
        <v>19.371801658679235</v>
      </c>
    </row>
    <row r="4" spans="1:8">
      <c r="A4" s="57">
        <v>1.3</v>
      </c>
      <c r="B4" s="57" t="s">
        <v>44</v>
      </c>
      <c r="C4" s="57" t="s">
        <v>126</v>
      </c>
      <c r="D4" s="57">
        <v>3</v>
      </c>
      <c r="E4" s="91">
        <v>19.517806275513969</v>
      </c>
      <c r="F4" s="58">
        <v>19.451193592981603</v>
      </c>
      <c r="H4" s="10">
        <f t="shared" si="0"/>
        <v>19.484499934247786</v>
      </c>
    </row>
    <row r="5" spans="1:8">
      <c r="A5" s="96">
        <v>1.6</v>
      </c>
      <c r="B5" s="96" t="s">
        <v>44</v>
      </c>
      <c r="C5" s="96" t="s">
        <v>127</v>
      </c>
      <c r="D5" s="96">
        <v>1</v>
      </c>
      <c r="E5" s="97">
        <v>19.540653652065025</v>
      </c>
      <c r="F5" s="98">
        <v>19.674464788033948</v>
      </c>
      <c r="H5" s="10">
        <f t="shared" si="0"/>
        <v>19.607559220049488</v>
      </c>
    </row>
    <row r="6" spans="1:8">
      <c r="A6" s="57">
        <v>1.6</v>
      </c>
      <c r="B6" s="57" t="s">
        <v>44</v>
      </c>
      <c r="C6" s="57" t="s">
        <v>127</v>
      </c>
      <c r="D6" s="57">
        <v>2</v>
      </c>
      <c r="E6" s="91">
        <v>19.763867172198548</v>
      </c>
      <c r="F6" s="58">
        <v>19.820630903012713</v>
      </c>
      <c r="H6" s="10">
        <f t="shared" si="0"/>
        <v>19.792249037605629</v>
      </c>
    </row>
    <row r="7" spans="1:8">
      <c r="A7" s="57">
        <v>1.6</v>
      </c>
      <c r="B7" s="57" t="s">
        <v>44</v>
      </c>
      <c r="C7" s="57" t="s">
        <v>127</v>
      </c>
      <c r="D7" s="57">
        <v>3</v>
      </c>
      <c r="E7" s="91">
        <v>19.846278122928915</v>
      </c>
      <c r="F7" s="58">
        <v>19.773160887086604</v>
      </c>
      <c r="H7" s="10">
        <f t="shared" si="0"/>
        <v>19.809719505007759</v>
      </c>
    </row>
    <row r="8" spans="1:8">
      <c r="A8" s="57">
        <v>1.9</v>
      </c>
      <c r="B8" s="57" t="s">
        <v>44</v>
      </c>
      <c r="C8" s="57" t="s">
        <v>128</v>
      </c>
      <c r="D8" s="57">
        <v>1</v>
      </c>
      <c r="E8" s="91">
        <v>19.110596126111741</v>
      </c>
      <c r="F8" s="58">
        <v>19.397729957237022</v>
      </c>
      <c r="H8" s="10">
        <f t="shared" si="0"/>
        <v>19.254163041674381</v>
      </c>
    </row>
    <row r="9" spans="1:8">
      <c r="A9" s="57">
        <v>1.9</v>
      </c>
      <c r="B9" s="57" t="s">
        <v>44</v>
      </c>
      <c r="C9" s="57" t="s">
        <v>128</v>
      </c>
      <c r="D9" s="57">
        <v>2</v>
      </c>
      <c r="E9" s="91">
        <v>19.41727735605523</v>
      </c>
      <c r="F9" s="58">
        <v>19.556401096279291</v>
      </c>
      <c r="H9" s="10">
        <f t="shared" si="0"/>
        <v>19.486839226167262</v>
      </c>
    </row>
    <row r="10" spans="1:8">
      <c r="A10" s="57">
        <v>1.9</v>
      </c>
      <c r="B10" s="57" t="s">
        <v>44</v>
      </c>
      <c r="C10" s="57" t="s">
        <v>128</v>
      </c>
      <c r="D10" s="57">
        <v>3</v>
      </c>
      <c r="E10" s="91">
        <v>20.193302893617457</v>
      </c>
      <c r="F10" s="58">
        <v>20.088775536858765</v>
      </c>
      <c r="H10" s="10">
        <f t="shared" si="0"/>
        <v>20.141039215238109</v>
      </c>
    </row>
    <row r="11" spans="1:8">
      <c r="A11" s="59">
        <v>2.2999999999999998</v>
      </c>
      <c r="B11" s="59" t="s">
        <v>45</v>
      </c>
      <c r="C11" s="59" t="s">
        <v>126</v>
      </c>
      <c r="D11" s="59">
        <v>1</v>
      </c>
      <c r="E11" s="92">
        <v>19.846012821597739</v>
      </c>
      <c r="F11" s="60">
        <v>19.848140525307414</v>
      </c>
      <c r="H11" s="10">
        <f t="shared" si="0"/>
        <v>19.847076673452577</v>
      </c>
    </row>
    <row r="12" spans="1:8">
      <c r="A12" s="59">
        <v>2.2999999999999998</v>
      </c>
      <c r="B12" s="59" t="s">
        <v>45</v>
      </c>
      <c r="C12" s="59" t="s">
        <v>126</v>
      </c>
      <c r="D12" s="59">
        <v>2</v>
      </c>
      <c r="E12" s="92">
        <v>19.661992136103493</v>
      </c>
      <c r="F12" s="60">
        <v>19.676751342415415</v>
      </c>
      <c r="H12" s="10">
        <f t="shared" si="0"/>
        <v>19.669371739259454</v>
      </c>
    </row>
    <row r="13" spans="1:8">
      <c r="A13" s="59">
        <v>2.2999999999999998</v>
      </c>
      <c r="B13" s="59" t="s">
        <v>45</v>
      </c>
      <c r="C13" s="59" t="s">
        <v>126</v>
      </c>
      <c r="D13" s="59">
        <v>3</v>
      </c>
      <c r="E13" s="92">
        <v>19.307031696778793</v>
      </c>
      <c r="F13" s="60">
        <v>19.449680886094292</v>
      </c>
      <c r="H13" s="10">
        <f t="shared" si="0"/>
        <v>19.378356291436543</v>
      </c>
    </row>
    <row r="14" spans="1:8">
      <c r="A14" s="59">
        <v>2.6</v>
      </c>
      <c r="B14" s="59" t="s">
        <v>45</v>
      </c>
      <c r="C14" s="59" t="s">
        <v>127</v>
      </c>
      <c r="D14" s="59">
        <v>1</v>
      </c>
      <c r="E14" s="92">
        <v>19.908111627986251</v>
      </c>
      <c r="F14" s="60">
        <v>19.743341761397016</v>
      </c>
      <c r="H14" s="10">
        <f t="shared" si="0"/>
        <v>19.825726694691632</v>
      </c>
    </row>
    <row r="15" spans="1:8">
      <c r="A15" s="59">
        <v>2.6</v>
      </c>
      <c r="B15" s="59" t="s">
        <v>45</v>
      </c>
      <c r="C15" s="59" t="s">
        <v>127</v>
      </c>
      <c r="D15" s="59">
        <v>2</v>
      </c>
      <c r="E15" s="92">
        <v>19.80553954168775</v>
      </c>
      <c r="F15" s="60">
        <v>19.703108158398379</v>
      </c>
      <c r="H15" s="10">
        <f t="shared" si="0"/>
        <v>19.754323850043065</v>
      </c>
    </row>
    <row r="16" spans="1:8">
      <c r="A16" s="96">
        <v>2.6</v>
      </c>
      <c r="B16" s="96" t="s">
        <v>45</v>
      </c>
      <c r="C16" s="96" t="s">
        <v>127</v>
      </c>
      <c r="D16" s="96">
        <v>3</v>
      </c>
      <c r="E16" s="97">
        <v>18.966539811720544</v>
      </c>
      <c r="F16" s="98">
        <v>19.153620009701701</v>
      </c>
      <c r="H16" s="10">
        <f t="shared" si="0"/>
        <v>19.060079910711124</v>
      </c>
    </row>
    <row r="17" spans="1:8">
      <c r="A17" s="59">
        <v>2.9</v>
      </c>
      <c r="B17" s="59" t="s">
        <v>45</v>
      </c>
      <c r="C17" s="59" t="s">
        <v>128</v>
      </c>
      <c r="D17" s="59">
        <v>1</v>
      </c>
      <c r="E17" s="92">
        <v>20.026116958875775</v>
      </c>
      <c r="F17" s="60">
        <v>19.817088596636076</v>
      </c>
      <c r="H17" s="10">
        <f t="shared" si="0"/>
        <v>19.921602777755925</v>
      </c>
    </row>
    <row r="18" spans="1:8">
      <c r="A18" s="59">
        <v>2.9</v>
      </c>
      <c r="B18" s="59" t="s">
        <v>45</v>
      </c>
      <c r="C18" s="59" t="s">
        <v>128</v>
      </c>
      <c r="D18" s="59">
        <v>2</v>
      </c>
      <c r="E18" s="92">
        <v>19.655022876315609</v>
      </c>
      <c r="F18" s="60">
        <v>19.793144756067591</v>
      </c>
      <c r="H18" s="10">
        <f t="shared" si="0"/>
        <v>19.724083816191602</v>
      </c>
    </row>
    <row r="19" spans="1:8">
      <c r="A19" s="59">
        <v>2.9</v>
      </c>
      <c r="B19" s="59" t="s">
        <v>45</v>
      </c>
      <c r="C19" s="59" t="s">
        <v>128</v>
      </c>
      <c r="D19" s="59">
        <v>3</v>
      </c>
      <c r="E19" s="92">
        <v>19.32772068982235</v>
      </c>
      <c r="F19" s="60">
        <v>19.619506108345526</v>
      </c>
      <c r="H19" s="10">
        <f t="shared" si="0"/>
        <v>19.473613399083938</v>
      </c>
    </row>
    <row r="20" spans="1:8">
      <c r="A20" s="61">
        <v>3.3</v>
      </c>
      <c r="B20" s="61" t="s">
        <v>46</v>
      </c>
      <c r="C20" s="61" t="s">
        <v>126</v>
      </c>
      <c r="D20" s="61">
        <v>1</v>
      </c>
      <c r="E20" s="93">
        <v>19.902991652077763</v>
      </c>
      <c r="F20" s="62">
        <v>19.659126153462033</v>
      </c>
      <c r="H20" s="10">
        <f t="shared" si="0"/>
        <v>19.7810589027699</v>
      </c>
    </row>
    <row r="21" spans="1:8">
      <c r="A21" s="61">
        <v>3.3</v>
      </c>
      <c r="B21" s="61" t="s">
        <v>46</v>
      </c>
      <c r="C21" s="61" t="s">
        <v>126</v>
      </c>
      <c r="D21" s="61">
        <v>2</v>
      </c>
      <c r="E21" s="93">
        <v>19.931476109531157</v>
      </c>
      <c r="F21" s="62">
        <v>19.645959704086103</v>
      </c>
      <c r="H21" s="10">
        <f t="shared" si="0"/>
        <v>19.788717906808628</v>
      </c>
    </row>
    <row r="22" spans="1:8">
      <c r="A22" s="61">
        <v>3.3</v>
      </c>
      <c r="B22" s="61" t="s">
        <v>46</v>
      </c>
      <c r="C22" s="61" t="s">
        <v>126</v>
      </c>
      <c r="D22" s="61">
        <v>3</v>
      </c>
      <c r="E22" s="93">
        <v>19.641202718317963</v>
      </c>
      <c r="F22" s="62">
        <v>19.774774617354591</v>
      </c>
      <c r="H22" s="10">
        <f t="shared" si="0"/>
        <v>19.707988667836275</v>
      </c>
    </row>
    <row r="23" spans="1:8">
      <c r="A23" s="61">
        <v>3.6</v>
      </c>
      <c r="B23" s="61" t="s">
        <v>46</v>
      </c>
      <c r="C23" s="61" t="s">
        <v>127</v>
      </c>
      <c r="D23" s="61">
        <v>1</v>
      </c>
      <c r="E23" s="93">
        <v>19.820192915337742</v>
      </c>
      <c r="F23" s="62">
        <v>19.823678420970538</v>
      </c>
      <c r="H23" s="10">
        <f t="shared" si="0"/>
        <v>19.82193566815414</v>
      </c>
    </row>
    <row r="24" spans="1:8">
      <c r="A24" s="61">
        <v>3.6</v>
      </c>
      <c r="B24" s="61" t="s">
        <v>46</v>
      </c>
      <c r="C24" s="61" t="s">
        <v>127</v>
      </c>
      <c r="D24" s="61">
        <v>2</v>
      </c>
      <c r="E24" s="93">
        <v>20.493953945044499</v>
      </c>
      <c r="F24" s="62">
        <v>20.385993356279172</v>
      </c>
      <c r="H24" s="10">
        <f t="shared" si="0"/>
        <v>20.439973650661834</v>
      </c>
    </row>
    <row r="25" spans="1:8">
      <c r="A25" s="61">
        <v>3.6</v>
      </c>
      <c r="B25" s="61" t="s">
        <v>46</v>
      </c>
      <c r="C25" s="61" t="s">
        <v>127</v>
      </c>
      <c r="D25" s="61">
        <v>3</v>
      </c>
      <c r="E25" s="93">
        <v>19.469163975824735</v>
      </c>
      <c r="F25" s="62">
        <v>19.767232060023794</v>
      </c>
      <c r="H25" s="10">
        <f t="shared" si="0"/>
        <v>19.618198017924264</v>
      </c>
    </row>
    <row r="26" spans="1:8">
      <c r="A26" s="61">
        <v>3.9</v>
      </c>
      <c r="B26" s="61" t="s">
        <v>46</v>
      </c>
      <c r="C26" s="61" t="s">
        <v>128</v>
      </c>
      <c r="D26" s="61">
        <v>1</v>
      </c>
      <c r="E26" s="93">
        <v>19.903164535598179</v>
      </c>
      <c r="F26" s="62">
        <v>19.900076674735455</v>
      </c>
      <c r="H26" s="10">
        <f t="shared" si="0"/>
        <v>19.901620605166819</v>
      </c>
    </row>
    <row r="27" spans="1:8">
      <c r="A27" s="61">
        <v>3.9</v>
      </c>
      <c r="B27" s="61" t="s">
        <v>46</v>
      </c>
      <c r="C27" s="61" t="s">
        <v>128</v>
      </c>
      <c r="D27" s="61">
        <v>2</v>
      </c>
      <c r="E27" s="93">
        <v>19.466227199940253</v>
      </c>
      <c r="F27" s="62">
        <v>19.712580016299846</v>
      </c>
      <c r="H27" s="10">
        <f t="shared" si="0"/>
        <v>19.589403608120051</v>
      </c>
    </row>
    <row r="28" spans="1:8">
      <c r="A28" s="61">
        <v>3.9</v>
      </c>
      <c r="B28" s="61" t="s">
        <v>46</v>
      </c>
      <c r="C28" s="61" t="s">
        <v>128</v>
      </c>
      <c r="D28" s="61">
        <v>3</v>
      </c>
      <c r="E28" s="93">
        <v>20.243470372282463</v>
      </c>
      <c r="F28" s="62">
        <v>20.131489614220058</v>
      </c>
      <c r="H28" s="10">
        <f t="shared" si="0"/>
        <v>20.187479993251259</v>
      </c>
    </row>
    <row r="29" spans="1:8">
      <c r="A29" s="73">
        <v>4.3</v>
      </c>
      <c r="B29" s="73" t="s">
        <v>47</v>
      </c>
      <c r="C29" s="73" t="s">
        <v>126</v>
      </c>
      <c r="D29" s="73">
        <v>1</v>
      </c>
      <c r="E29" s="94">
        <v>19.350560277481907</v>
      </c>
      <c r="F29" s="74">
        <v>19.556050392723073</v>
      </c>
      <c r="H29" s="10">
        <f t="shared" si="0"/>
        <v>19.453305335102492</v>
      </c>
    </row>
    <row r="30" spans="1:8">
      <c r="A30" s="96">
        <v>4.3</v>
      </c>
      <c r="B30" s="96" t="s">
        <v>47</v>
      </c>
      <c r="C30" s="96" t="s">
        <v>126</v>
      </c>
      <c r="D30" s="96">
        <v>2</v>
      </c>
      <c r="E30" s="97">
        <v>20.056138388025822</v>
      </c>
      <c r="F30" s="98">
        <v>20.597440914817316</v>
      </c>
      <c r="H30" s="10">
        <f t="shared" si="0"/>
        <v>20.326789651421571</v>
      </c>
    </row>
    <row r="31" spans="1:8">
      <c r="A31" s="73">
        <v>4.3</v>
      </c>
      <c r="B31" s="73" t="s">
        <v>47</v>
      </c>
      <c r="C31" s="73" t="s">
        <v>126</v>
      </c>
      <c r="D31" s="73">
        <v>3</v>
      </c>
      <c r="E31" s="94">
        <v>19.675062718400639</v>
      </c>
      <c r="F31" s="74">
        <v>19.667652427603343</v>
      </c>
      <c r="H31" s="10">
        <f t="shared" si="0"/>
        <v>19.671357573001991</v>
      </c>
    </row>
    <row r="32" spans="1:8">
      <c r="A32" s="73">
        <v>4.5999999999999996</v>
      </c>
      <c r="B32" s="73" t="s">
        <v>47</v>
      </c>
      <c r="C32" s="73" t="s">
        <v>127</v>
      </c>
      <c r="D32" s="73">
        <v>1</v>
      </c>
      <c r="E32" s="94">
        <v>19.239844287460812</v>
      </c>
      <c r="F32" s="74">
        <v>19.503971393529163</v>
      </c>
      <c r="H32" s="10">
        <f t="shared" si="0"/>
        <v>19.371907840494988</v>
      </c>
    </row>
    <row r="33" spans="1:8">
      <c r="A33" s="73">
        <v>4.5999999999999996</v>
      </c>
      <c r="B33" s="73" t="s">
        <v>47</v>
      </c>
      <c r="C33" s="73" t="s">
        <v>127</v>
      </c>
      <c r="D33" s="73">
        <v>2</v>
      </c>
      <c r="E33" s="94">
        <v>19.565025701746272</v>
      </c>
      <c r="F33" s="74">
        <v>19.389392393677145</v>
      </c>
      <c r="H33" s="10">
        <f t="shared" si="0"/>
        <v>19.47720904771171</v>
      </c>
    </row>
    <row r="34" spans="1:8">
      <c r="A34" s="73">
        <v>4.5999999999999996</v>
      </c>
      <c r="B34" s="73" t="s">
        <v>47</v>
      </c>
      <c r="C34" s="73" t="s">
        <v>127</v>
      </c>
      <c r="D34" s="73">
        <v>3</v>
      </c>
      <c r="E34" s="94">
        <v>19.492802188685609</v>
      </c>
      <c r="F34" s="74">
        <v>19.551793631033625</v>
      </c>
      <c r="H34" s="10">
        <f t="shared" si="0"/>
        <v>19.522297909859617</v>
      </c>
    </row>
    <row r="35" spans="1:8">
      <c r="A35" s="96">
        <v>4.9000000000000004</v>
      </c>
      <c r="B35" s="96" t="s">
        <v>47</v>
      </c>
      <c r="C35" s="96" t="s">
        <v>128</v>
      </c>
      <c r="D35" s="96">
        <v>1</v>
      </c>
      <c r="E35" s="97">
        <v>18.480271256370436</v>
      </c>
      <c r="F35" s="98">
        <v>18.772280049367648</v>
      </c>
      <c r="H35" s="10">
        <f t="shared" si="0"/>
        <v>18.62627565286904</v>
      </c>
    </row>
    <row r="36" spans="1:8">
      <c r="A36" s="96">
        <v>4.9000000000000004</v>
      </c>
      <c r="B36" s="96" t="s">
        <v>47</v>
      </c>
      <c r="C36" s="96" t="s">
        <v>128</v>
      </c>
      <c r="D36" s="96">
        <v>2</v>
      </c>
      <c r="E36" s="97">
        <v>19.380796239014586</v>
      </c>
      <c r="F36" s="98">
        <v>19.644855526881209</v>
      </c>
      <c r="H36" s="10">
        <f t="shared" si="0"/>
        <v>19.512825882947897</v>
      </c>
    </row>
    <row r="37" spans="1:8">
      <c r="A37" s="73">
        <v>4.9000000000000004</v>
      </c>
      <c r="B37" s="73" t="s">
        <v>47</v>
      </c>
      <c r="C37" s="85" t="s">
        <v>128</v>
      </c>
      <c r="D37" s="85">
        <v>3</v>
      </c>
      <c r="E37" s="95">
        <v>20.017676294853683</v>
      </c>
      <c r="F37" s="86">
        <v>19.97815039326666</v>
      </c>
      <c r="H37" s="10">
        <f t="shared" si="0"/>
        <v>19.997913344060173</v>
      </c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selection activeCell="A2" sqref="A2:A51"/>
    </sheetView>
  </sheetViews>
  <sheetFormatPr baseColWidth="10" defaultRowHeight="13" x14ac:dyDescent="0"/>
  <cols>
    <col min="1" max="1" width="4" bestFit="1" customWidth="1"/>
    <col min="2" max="3" width="8.42578125" bestFit="1" customWidth="1"/>
    <col min="4" max="4" width="2.28515625" bestFit="1" customWidth="1"/>
    <col min="5" max="5" width="5.28515625" bestFit="1" customWidth="1"/>
    <col min="6" max="6" width="15.5703125" bestFit="1" customWidth="1"/>
    <col min="7" max="7" width="8.85546875" bestFit="1" customWidth="1"/>
    <col min="8" max="8" width="5.85546875" bestFit="1" customWidth="1"/>
    <col min="9" max="9" width="7.5703125" bestFit="1" customWidth="1"/>
    <col min="10" max="10" width="11" bestFit="1" customWidth="1"/>
    <col min="11" max="11" width="12.140625" bestFit="1" customWidth="1"/>
    <col min="13" max="13" width="5.28515625" bestFit="1" customWidth="1"/>
    <col min="14" max="14" width="5" bestFit="1" customWidth="1"/>
    <col min="15" max="15" width="11" bestFit="1" customWidth="1"/>
  </cols>
  <sheetData>
    <row r="1" spans="1:18">
      <c r="B1" t="str">
        <f>Analysis!B3</f>
        <v>Cell Type</v>
      </c>
      <c r="C1" t="str">
        <f>Analysis!C3</f>
        <v>Aza Trmt</v>
      </c>
      <c r="D1" t="str">
        <f>Analysis!D3</f>
        <v>#</v>
      </c>
      <c r="E1" t="str">
        <f>Analysis!E3</f>
        <v>CT</v>
      </c>
      <c r="F1" t="str">
        <f>Analysis!F3</f>
        <v>Name</v>
      </c>
      <c r="G1" t="str">
        <f>Analysis!G3</f>
        <v>CT STDEV</v>
      </c>
      <c r="H1" t="str">
        <f>Analysis!H3</f>
        <v>CT CV</v>
      </c>
      <c r="I1" t="str">
        <f>Analysis!I3</f>
        <v>noRT-avg</v>
      </c>
      <c r="J1" t="str">
        <f>Analysis!J3</f>
        <v>Fold Change</v>
      </c>
      <c r="K1" t="str">
        <f>Analysis!K3</f>
        <v>RNA Quality</v>
      </c>
      <c r="L1" t="s">
        <v>170</v>
      </c>
      <c r="M1" t="str">
        <f>Analysis!M3</f>
        <v>Avg Nono</v>
      </c>
      <c r="N1" t="str">
        <f>Analysis!N3</f>
        <v>∆CT          (GOI-HKG)</v>
      </c>
      <c r="O1" t="str">
        <f>Analysis!O3</f>
        <v>HKG Corr Fold Change</v>
      </c>
    </row>
    <row r="2" spans="1:18">
      <c r="A2" s="57">
        <v>1</v>
      </c>
      <c r="B2" s="57" t="str">
        <f>Analysis!B4</f>
        <v>RWPE1</v>
      </c>
      <c r="C2" s="57" t="str">
        <f>Analysis!C4</f>
        <v>0 Aza</v>
      </c>
      <c r="D2" s="57">
        <f>Analysis!D4</f>
        <v>1</v>
      </c>
      <c r="E2" s="58">
        <f>Analysis!E4</f>
        <v>24.697742085837056</v>
      </c>
      <c r="F2" s="57" t="str">
        <f>Analysis!F4</f>
        <v>RWPE1 0AZA #1</v>
      </c>
      <c r="G2" s="63">
        <f>Analysis!G4</f>
        <v>9.3204642091356482E-2</v>
      </c>
      <c r="H2" s="70">
        <f>Analysis!H4</f>
        <v>3.7738122686447832E-3</v>
      </c>
      <c r="I2" s="63" t="e">
        <f>Analysis!I4</f>
        <v>#VALUE!</v>
      </c>
      <c r="J2" s="63">
        <f>Analysis!J4</f>
        <v>0.72566872208295685</v>
      </c>
      <c r="K2" s="57" t="str">
        <f>Analysis!K4</f>
        <v>bad</v>
      </c>
      <c r="M2" s="91">
        <f>Analysis!M4</f>
        <v>19.806090133621765</v>
      </c>
      <c r="N2" s="91">
        <f>Analysis!N4</f>
        <v>4.891651952215291</v>
      </c>
      <c r="O2" s="63">
        <f>Analysis!O4</f>
        <v>0.86414334389667502</v>
      </c>
      <c r="P2">
        <f>STDEV(N2:N3)</f>
        <v>0.32321049129973661</v>
      </c>
      <c r="Q2">
        <f>STDEV(O2:O4)</f>
        <v>0.16359867289085545</v>
      </c>
      <c r="R2" t="s">
        <v>167</v>
      </c>
    </row>
    <row r="3" spans="1:18">
      <c r="A3" s="57">
        <v>1</v>
      </c>
      <c r="B3" s="57" t="str">
        <f>Analysis!B5</f>
        <v>RWPE1</v>
      </c>
      <c r="C3" s="57" t="str">
        <f>Analysis!C5</f>
        <v>0 Aza</v>
      </c>
      <c r="D3" s="57">
        <f>Analysis!D5</f>
        <v>2</v>
      </c>
      <c r="E3" s="58">
        <f>Analysis!E5</f>
        <v>23.806364950597168</v>
      </c>
      <c r="F3" s="57" t="str">
        <f>Analysis!F5</f>
        <v>RWPE1 0AZA #2</v>
      </c>
      <c r="G3" s="63">
        <f>Analysis!G5</f>
        <v>0.15370499730330373</v>
      </c>
      <c r="H3" s="70">
        <f>Analysis!H5</f>
        <v>6.456466479543242E-3</v>
      </c>
      <c r="I3" s="63">
        <f>Analysis!I5</f>
        <v>10.859979478742904</v>
      </c>
      <c r="J3" s="63">
        <f>Analysis!J5</f>
        <v>1.3460762435259681</v>
      </c>
      <c r="K3" s="57" t="str">
        <f>Analysis!K5</f>
        <v>bad</v>
      </c>
      <c r="M3" s="91">
        <f>Analysis!M5</f>
        <v>19.371801658679235</v>
      </c>
      <c r="N3" s="91">
        <f>Analysis!N5</f>
        <v>4.4345632919179323</v>
      </c>
      <c r="O3" s="63">
        <f>Analysis!O5</f>
        <v>1.1862690140289325</v>
      </c>
      <c r="P3">
        <f>P2/SQRT(3)</f>
        <v>0.18660566415681415</v>
      </c>
      <c r="Q3">
        <f>Q2/SQRT(3)</f>
        <v>9.4453737832600929E-2</v>
      </c>
      <c r="R3" t="s">
        <v>168</v>
      </c>
    </row>
    <row r="4" spans="1:18">
      <c r="A4" s="57">
        <v>1</v>
      </c>
      <c r="B4" s="57" t="str">
        <f>Analysis!B6</f>
        <v>RWPE1</v>
      </c>
      <c r="C4" s="57" t="str">
        <f>Analysis!C6</f>
        <v>0 Aza</v>
      </c>
      <c r="D4" s="57">
        <f>Analysis!D6</f>
        <v>3</v>
      </c>
      <c r="E4" s="58">
        <f>Analysis!E6</f>
        <v>24.201268200569551</v>
      </c>
      <c r="F4" s="57" t="str">
        <f>Analysis!F6</f>
        <v>RWPE1 0AZA #3</v>
      </c>
      <c r="G4" s="63">
        <f>Analysis!G6</f>
        <v>1.2509911712417119E-2</v>
      </c>
      <c r="H4" s="70">
        <f>Analysis!H6</f>
        <v>5.1691141177976415E-4</v>
      </c>
      <c r="I4" s="63" t="e">
        <f>Analysis!I6</f>
        <v>#VALUE!</v>
      </c>
      <c r="J4" s="63">
        <f>Analysis!J6</f>
        <v>1.023745335439491</v>
      </c>
      <c r="K4" s="57" t="str">
        <f>Analysis!K6</f>
        <v>bad</v>
      </c>
      <c r="M4" s="91">
        <f>Analysis!M6</f>
        <v>19.484499934247786</v>
      </c>
      <c r="N4" s="91">
        <f>Analysis!N6</f>
        <v>4.7167682663217647</v>
      </c>
      <c r="O4" s="63">
        <f>Analysis!O6</f>
        <v>0.97550842452329123</v>
      </c>
      <c r="P4">
        <f>P2/AVERAGE(N2:N4)</f>
        <v>6.904739816701487E-2</v>
      </c>
      <c r="Q4">
        <f>Q2/AVERAGE(O2:O4)</f>
        <v>0.16219724637845995</v>
      </c>
      <c r="R4" t="s">
        <v>169</v>
      </c>
    </row>
    <row r="5" spans="1:18">
      <c r="A5" s="57">
        <v>1.5</v>
      </c>
      <c r="B5" s="57" t="str">
        <f>Analysis!B7</f>
        <v>RWPE1</v>
      </c>
      <c r="C5" s="57" t="str">
        <f>Analysis!C7</f>
        <v>0.5 Aza</v>
      </c>
      <c r="D5" s="57">
        <f>Analysis!D7</f>
        <v>1</v>
      </c>
      <c r="E5" s="58">
        <f>Analysis!E7</f>
        <v>21.459213618617483</v>
      </c>
      <c r="F5" s="57" t="str">
        <f>Analysis!F7</f>
        <v>RWPE1 0.5AZA #1</v>
      </c>
      <c r="G5" s="63">
        <f>Analysis!G7</f>
        <v>9.6878816236767973E-2</v>
      </c>
      <c r="H5" s="70">
        <f>Analysis!H7</f>
        <v>4.5145557502031817E-3</v>
      </c>
      <c r="I5" s="63">
        <f>Analysis!I7</f>
        <v>14.232278515400672</v>
      </c>
      <c r="J5" s="63">
        <f>Analysis!J7</f>
        <v>6.849085928321017</v>
      </c>
      <c r="K5" s="57" t="str">
        <f>Analysis!K7</f>
        <v>bad</v>
      </c>
      <c r="M5" s="91">
        <f>Analysis!M7</f>
        <v>19.607559220049488</v>
      </c>
      <c r="N5" s="91">
        <f>Analysis!N7</f>
        <v>1.8516543985679945</v>
      </c>
      <c r="O5" s="63">
        <f>Analysis!O7</f>
        <v>7.1074897085278508</v>
      </c>
      <c r="P5">
        <f>STDEV(N5:N6)</f>
        <v>0.3525144865946167</v>
      </c>
      <c r="Q5">
        <f>STDEV(O5:O7)</f>
        <v>1.4922122863695959</v>
      </c>
      <c r="R5" t="s">
        <v>167</v>
      </c>
    </row>
    <row r="6" spans="1:18">
      <c r="A6" s="57">
        <v>1.5</v>
      </c>
      <c r="B6" s="57" t="str">
        <f>Analysis!B8</f>
        <v>RWPE1</v>
      </c>
      <c r="C6" s="57" t="str">
        <f>Analysis!C8</f>
        <v>0.5 Aza</v>
      </c>
      <c r="D6" s="57">
        <f>Analysis!D8</f>
        <v>2</v>
      </c>
      <c r="E6" s="58">
        <f>Analysis!E8</f>
        <v>21.145372668298528</v>
      </c>
      <c r="F6" s="57" t="str">
        <f>Analysis!F8</f>
        <v>RWPE1 0.5AZA #2</v>
      </c>
      <c r="G6" s="63">
        <f>Analysis!G8</f>
        <v>1.880667079340222E-2</v>
      </c>
      <c r="H6" s="70">
        <f>Analysis!H8</f>
        <v>8.8939888118394212E-4</v>
      </c>
      <c r="I6" s="63" t="e">
        <f>Analysis!I8</f>
        <v>#VALUE!</v>
      </c>
      <c r="J6" s="63">
        <f>Analysis!J8</f>
        <v>8.5135002828894084</v>
      </c>
      <c r="K6" s="57" t="str">
        <f>Analysis!K8</f>
        <v>bad</v>
      </c>
      <c r="M6" s="91">
        <f>Analysis!M8</f>
        <v>19.792249037605629</v>
      </c>
      <c r="N6" s="91">
        <f>Analysis!N8</f>
        <v>1.3531236306928989</v>
      </c>
      <c r="O6" s="63">
        <f>Analysis!O8</f>
        <v>10.041277153961726</v>
      </c>
      <c r="P6">
        <f>P5/SQRT(3)</f>
        <v>0.2035243337286447</v>
      </c>
      <c r="Q6">
        <f>Q5/SQRT(3)</f>
        <v>0.86152916522355316</v>
      </c>
      <c r="R6" t="s">
        <v>168</v>
      </c>
    </row>
    <row r="7" spans="1:18">
      <c r="A7" s="57">
        <v>1.5</v>
      </c>
      <c r="B7" s="57" t="str">
        <f>Analysis!B9</f>
        <v>RWPE1</v>
      </c>
      <c r="C7" s="57" t="str">
        <f>Analysis!C9</f>
        <v>0.5 Aza</v>
      </c>
      <c r="D7" s="57">
        <f>Analysis!D9</f>
        <v>3</v>
      </c>
      <c r="E7" s="58">
        <f>Analysis!E9</f>
        <v>21.31303965797791</v>
      </c>
      <c r="F7" s="57" t="str">
        <f>Analysis!F9</f>
        <v>RWPE1 0.5AZA #3</v>
      </c>
      <c r="G7" s="63">
        <f>Analysis!G9</f>
        <v>0.10854175871405737</v>
      </c>
      <c r="H7" s="70">
        <f>Analysis!H9</f>
        <v>5.0927394898093734E-3</v>
      </c>
      <c r="I7" s="63">
        <f>Analysis!I9</f>
        <v>12.711329527058744</v>
      </c>
      <c r="J7" s="63">
        <f>Analysis!J9</f>
        <v>7.5794093233436248</v>
      </c>
      <c r="K7" s="57" t="str">
        <f>Analysis!K9</f>
        <v>good</v>
      </c>
      <c r="M7" s="91">
        <f>Analysis!M9</f>
        <v>19.809719505007759</v>
      </c>
      <c r="N7" s="91">
        <f>Analysis!N9</f>
        <v>1.5033201529701508</v>
      </c>
      <c r="O7" s="63">
        <f>Analysis!O9</f>
        <v>9.0484730235562552</v>
      </c>
      <c r="P7">
        <f>P5/AVERAGE(N5:N7)</f>
        <v>0.22462221874963278</v>
      </c>
      <c r="Q7">
        <f>Q5/AVERAGE(O5:O7)</f>
        <v>0.17088200430967171</v>
      </c>
      <c r="R7" t="s">
        <v>169</v>
      </c>
    </row>
    <row r="8" spans="1:18">
      <c r="A8" s="57"/>
      <c r="B8" s="57"/>
      <c r="C8" s="57"/>
      <c r="D8" s="57"/>
      <c r="E8" s="58"/>
      <c r="F8" s="57"/>
      <c r="G8" s="63"/>
      <c r="H8" s="70"/>
      <c r="I8" s="63"/>
      <c r="J8" s="63"/>
      <c r="K8" s="57"/>
      <c r="M8" s="91"/>
      <c r="N8" s="91"/>
      <c r="O8" s="63"/>
    </row>
    <row r="9" spans="1:18">
      <c r="A9" s="57"/>
      <c r="B9" s="57"/>
      <c r="C9" s="57"/>
      <c r="D9" s="57"/>
      <c r="E9" s="58"/>
      <c r="F9" s="57"/>
      <c r="G9" s="63"/>
      <c r="H9" s="70"/>
      <c r="I9" s="63"/>
      <c r="J9" s="63"/>
      <c r="K9" s="57"/>
      <c r="M9" s="91"/>
      <c r="N9" s="91"/>
      <c r="O9" s="63"/>
    </row>
    <row r="10" spans="1:18">
      <c r="A10" s="57"/>
      <c r="B10" s="57"/>
      <c r="C10" s="57"/>
      <c r="D10" s="57"/>
      <c r="E10" s="58"/>
      <c r="F10" s="57"/>
      <c r="G10" s="63"/>
      <c r="H10" s="70"/>
      <c r="I10" s="63"/>
      <c r="J10" s="63"/>
      <c r="K10" s="57"/>
      <c r="M10" s="91"/>
      <c r="N10" s="91"/>
      <c r="O10" s="63"/>
    </row>
    <row r="11" spans="1:18">
      <c r="A11" s="59">
        <v>2</v>
      </c>
      <c r="B11" s="59" t="str">
        <f>Analysis!B13</f>
        <v>CTPE</v>
      </c>
      <c r="C11" s="59" t="str">
        <f>Analysis!C13</f>
        <v>0 Aza</v>
      </c>
      <c r="D11" s="59">
        <f>Analysis!D13</f>
        <v>1</v>
      </c>
      <c r="E11" s="60">
        <f>Analysis!E13</f>
        <v>18.194092813699008</v>
      </c>
      <c r="F11" s="59" t="str">
        <f>Analysis!F13</f>
        <v>CTPE 0AZA #1</v>
      </c>
      <c r="G11" s="64">
        <f>Analysis!G13</f>
        <v>0.14573407881021333</v>
      </c>
      <c r="H11" s="71">
        <f>Analysis!H13</f>
        <v>8.0099667679217699E-3</v>
      </c>
      <c r="I11" s="64">
        <f>Analysis!I13</f>
        <v>20.321073536607464</v>
      </c>
      <c r="J11" s="64">
        <f>Analysis!J13</f>
        <v>65.846381916930966</v>
      </c>
      <c r="K11" s="59" t="str">
        <f>Analysis!K13</f>
        <v>good</v>
      </c>
      <c r="M11" s="92">
        <f>Analysis!M13</f>
        <v>19.847076673452577</v>
      </c>
      <c r="N11" s="92">
        <f>Analysis!N13</f>
        <v>-1.6529838597535687</v>
      </c>
      <c r="O11" s="64">
        <f>Analysis!O13</f>
        <v>80.671007192020099</v>
      </c>
      <c r="P11">
        <f>STDEV(N11:N12)</f>
        <v>2.7354107994320878E-2</v>
      </c>
      <c r="Q11">
        <f>STDEV(O11:O13)</f>
        <v>3.7212004455534822</v>
      </c>
      <c r="R11" t="s">
        <v>167</v>
      </c>
    </row>
    <row r="12" spans="1:18">
      <c r="A12" s="59">
        <v>2</v>
      </c>
      <c r="B12" s="59" t="str">
        <f>Analysis!B14</f>
        <v>CTPE</v>
      </c>
      <c r="C12" s="59" t="str">
        <f>Analysis!C14</f>
        <v>0 Aza</v>
      </c>
      <c r="D12" s="59">
        <f>Analysis!D14</f>
        <v>2</v>
      </c>
      <c r="E12" s="60">
        <f>Analysis!E14</f>
        <v>17.977703328993698</v>
      </c>
      <c r="F12" s="59" t="str">
        <f>Analysis!F14</f>
        <v>CTPE 0AZA #2</v>
      </c>
      <c r="G12" s="64">
        <f>Analysis!G14</f>
        <v>0.13319649404093717</v>
      </c>
      <c r="H12" s="71">
        <f>Analysis!H14</f>
        <v>7.4089827606690648E-3</v>
      </c>
      <c r="I12" s="64">
        <f>Analysis!I14</f>
        <v>8.8205425786173812</v>
      </c>
      <c r="J12" s="64">
        <f>Analysis!J14</f>
        <v>76.501797982248107</v>
      </c>
      <c r="K12" s="59" t="str">
        <f>Analysis!K14</f>
        <v>ok?</v>
      </c>
      <c r="M12" s="92">
        <f>Analysis!M14</f>
        <v>19.669371739259454</v>
      </c>
      <c r="N12" s="92">
        <f>Analysis!N14</f>
        <v>-1.6916684102657555</v>
      </c>
      <c r="O12" s="64">
        <f>Analysis!O14</f>
        <v>82.863388602141043</v>
      </c>
      <c r="P12">
        <f>P11/SQRT(3)</f>
        <v>1.5792901613963253E-2</v>
      </c>
      <c r="Q12">
        <f>Q11/SQRT(3)</f>
        <v>2.1484360789488584</v>
      </c>
      <c r="R12" t="s">
        <v>168</v>
      </c>
    </row>
    <row r="13" spans="1:18">
      <c r="A13" s="59">
        <v>2</v>
      </c>
      <c r="B13" s="59" t="str">
        <f>Analysis!B15</f>
        <v>CTPE</v>
      </c>
      <c r="C13" s="59" t="str">
        <f>Analysis!C15</f>
        <v>0 Aza</v>
      </c>
      <c r="D13" s="59">
        <f>Analysis!D15</f>
        <v>3</v>
      </c>
      <c r="E13" s="60">
        <f>Analysis!E15</f>
        <v>17.818885941021598</v>
      </c>
      <c r="F13" s="59" t="str">
        <f>Analysis!F15</f>
        <v>CTPE 0AZA #3</v>
      </c>
      <c r="G13" s="64">
        <f>Analysis!G15</f>
        <v>3.3430381775270232E-2</v>
      </c>
      <c r="H13" s="71">
        <f>Analysis!H15</f>
        <v>1.8761207567027948E-3</v>
      </c>
      <c r="I13" s="64">
        <f>Analysis!I15</f>
        <v>17.957449158712016</v>
      </c>
      <c r="J13" s="64">
        <f>Analysis!J15</f>
        <v>85.404438139344748</v>
      </c>
      <c r="K13" s="59" t="str">
        <f>Analysis!K15</f>
        <v>maybe ok?</v>
      </c>
      <c r="M13" s="92">
        <f>Analysis!M15</f>
        <v>19.378356291436543</v>
      </c>
      <c r="N13" s="92">
        <f>Analysis!N15</f>
        <v>-1.5594703504149443</v>
      </c>
      <c r="O13" s="64">
        <f>Analysis!O15</f>
        <v>75.607888188811359</v>
      </c>
      <c r="P13">
        <f>P11/AVERAGE(N11:N13)</f>
        <v>-1.6733334448251598E-2</v>
      </c>
      <c r="Q13">
        <f>Q11/AVERAGE(O11:O13)</f>
        <v>4.6681837903059097E-2</v>
      </c>
      <c r="R13" t="s">
        <v>169</v>
      </c>
    </row>
    <row r="14" spans="1:18">
      <c r="A14" s="59">
        <v>2.5</v>
      </c>
      <c r="B14" s="59" t="str">
        <f>Analysis!B16</f>
        <v>CTPE</v>
      </c>
      <c r="C14" s="59" t="str">
        <f>Analysis!C16</f>
        <v>0.5 Aza</v>
      </c>
      <c r="D14" s="59">
        <f>Analysis!D16</f>
        <v>1</v>
      </c>
      <c r="E14" s="60">
        <f>Analysis!E16</f>
        <v>18.356075596161347</v>
      </c>
      <c r="F14" s="59" t="str">
        <f>Analysis!F16</f>
        <v>CTPE 0.5AZA #1</v>
      </c>
      <c r="G14" s="64">
        <f>Analysis!G16</f>
        <v>2.7965018866717206E-2</v>
      </c>
      <c r="H14" s="71">
        <f>Analysis!H16</f>
        <v>1.5234748146583847E-3</v>
      </c>
      <c r="I14" s="64">
        <f>Analysis!I16</f>
        <v>16.570808246204891</v>
      </c>
      <c r="J14" s="64">
        <f>Analysis!J16</f>
        <v>58.853221519316904</v>
      </c>
      <c r="K14" s="59" t="str">
        <f>Analysis!K16</f>
        <v>bad</v>
      </c>
      <c r="M14" s="92">
        <f>Analysis!M16</f>
        <v>19.825726694691632</v>
      </c>
      <c r="N14" s="92">
        <f>Analysis!N16</f>
        <v>-1.4696510985302851</v>
      </c>
      <c r="O14" s="64">
        <f>Analysis!O16</f>
        <v>71.044231195685384</v>
      </c>
      <c r="P14">
        <f>STDEV(N14:N15)</f>
        <v>0.16782634793902823</v>
      </c>
      <c r="Q14">
        <f>STDEV(O14:O16)</f>
        <v>27.48954523983021</v>
      </c>
      <c r="R14" t="s">
        <v>167</v>
      </c>
    </row>
    <row r="15" spans="1:18">
      <c r="A15" s="59">
        <v>2.5</v>
      </c>
      <c r="B15" s="59" t="str">
        <f>Analysis!B17</f>
        <v>CTPE</v>
      </c>
      <c r="C15" s="59" t="str">
        <f>Analysis!C17</f>
        <v>0.5 Aza</v>
      </c>
      <c r="D15" s="59">
        <f>Analysis!D17</f>
        <v>2</v>
      </c>
      <c r="E15" s="60">
        <f>Analysis!E17</f>
        <v>18.04733045413386</v>
      </c>
      <c r="F15" s="59" t="str">
        <f>Analysis!F17</f>
        <v>CTPE 0.5AZA #2</v>
      </c>
      <c r="G15" s="64">
        <f>Analysis!G17</f>
        <v>2.0075625297757012E-3</v>
      </c>
      <c r="H15" s="71">
        <f>Analysis!H17</f>
        <v>1.1123875272732404E-4</v>
      </c>
      <c r="I15" s="64">
        <f>Analysis!I17</f>
        <v>16.255590715885003</v>
      </c>
      <c r="J15" s="64">
        <f>Analysis!J17</f>
        <v>72.897358085986738</v>
      </c>
      <c r="K15" s="59" t="str">
        <f>Analysis!K17</f>
        <v>bad</v>
      </c>
      <c r="M15" s="92">
        <f>Analysis!M17</f>
        <v>19.754323850043065</v>
      </c>
      <c r="N15" s="92">
        <f>Analysis!N17</f>
        <v>-1.7069933959092047</v>
      </c>
      <c r="O15" s="64">
        <f>Analysis!O17</f>
        <v>83.74829413129136</v>
      </c>
      <c r="P15">
        <f>P14/SQRT(3)</f>
        <v>9.689458715970975E-2</v>
      </c>
      <c r="Q15">
        <f>Q14/SQRT(3)</f>
        <v>15.871096344116369</v>
      </c>
      <c r="R15" t="s">
        <v>168</v>
      </c>
    </row>
    <row r="16" spans="1:18">
      <c r="A16" s="59">
        <v>2.5</v>
      </c>
      <c r="B16" s="59" t="str">
        <f>Analysis!B18</f>
        <v>CTPE</v>
      </c>
      <c r="C16" s="59" t="str">
        <f>Analysis!C18</f>
        <v>0.5 Aza</v>
      </c>
      <c r="D16" s="59">
        <f>Analysis!D18</f>
        <v>3</v>
      </c>
      <c r="E16" s="60">
        <f>Analysis!E18</f>
        <v>18.783552797906175</v>
      </c>
      <c r="F16" s="59" t="str">
        <f>Analysis!F18</f>
        <v>CTPE 0.5AZA #3</v>
      </c>
      <c r="G16" s="64">
        <f>Analysis!G18</f>
        <v>1.1965676055887444</v>
      </c>
      <c r="H16" s="71">
        <f>Analysis!H18</f>
        <v>6.3702943658354522E-2</v>
      </c>
      <c r="I16" s="64">
        <f>Analysis!I18</f>
        <v>15.856369728643394</v>
      </c>
      <c r="J16" s="64">
        <f>Analysis!J18</f>
        <v>43.760953897269111</v>
      </c>
      <c r="K16" s="59" t="str">
        <f>Analysis!K18</f>
        <v>bad</v>
      </c>
      <c r="M16" s="92">
        <f>Analysis!M18</f>
        <v>19.060079910711124</v>
      </c>
      <c r="N16" s="92">
        <f>Analysis!N18</f>
        <v>-0.27652711280494913</v>
      </c>
      <c r="O16" s="64">
        <f>Analysis!O18</f>
        <v>31.071535128680992</v>
      </c>
      <c r="P16">
        <f>P14/AVERAGE(N14:N16)</f>
        <v>-0.14580191808621143</v>
      </c>
      <c r="Q16">
        <f>Q14/AVERAGE(O14:O16)</f>
        <v>0.44370404648060224</v>
      </c>
      <c r="R16" t="s">
        <v>169</v>
      </c>
    </row>
    <row r="17" spans="1:18">
      <c r="A17" s="59"/>
      <c r="B17" s="59"/>
      <c r="C17" s="59"/>
      <c r="D17" s="59"/>
      <c r="E17" s="60"/>
      <c r="F17" s="59"/>
      <c r="G17" s="64"/>
      <c r="H17" s="71"/>
      <c r="I17" s="64"/>
      <c r="J17" s="64"/>
      <c r="K17" s="59"/>
      <c r="M17" s="92"/>
      <c r="N17" s="92"/>
      <c r="O17" s="64"/>
    </row>
    <row r="18" spans="1:18">
      <c r="A18" s="59"/>
      <c r="B18" s="59"/>
      <c r="C18" s="59"/>
      <c r="D18" s="59"/>
      <c r="E18" s="60"/>
      <c r="F18" s="59"/>
      <c r="G18" s="64"/>
      <c r="H18" s="71"/>
      <c r="I18" s="64"/>
      <c r="J18" s="64"/>
      <c r="K18" s="59"/>
      <c r="M18" s="92"/>
      <c r="N18" s="92"/>
      <c r="O18" s="64"/>
    </row>
    <row r="19" spans="1:18">
      <c r="A19" s="59"/>
      <c r="B19" s="59"/>
      <c r="C19" s="59"/>
      <c r="D19" s="59"/>
      <c r="E19" s="60"/>
      <c r="F19" s="59"/>
      <c r="G19" s="64"/>
      <c r="H19" s="71"/>
      <c r="I19" s="64"/>
      <c r="J19" s="64"/>
      <c r="K19" s="59"/>
      <c r="M19" s="92"/>
      <c r="N19" s="92"/>
      <c r="O19" s="64"/>
    </row>
    <row r="20" spans="1:18">
      <c r="A20" s="61">
        <v>3</v>
      </c>
      <c r="B20" s="61" t="str">
        <f>Analysis!B22</f>
        <v>CAsE-PE</v>
      </c>
      <c r="C20" s="61" t="str">
        <f>Analysis!C22</f>
        <v>0 Aza</v>
      </c>
      <c r="D20" s="61">
        <f>Analysis!D22</f>
        <v>1</v>
      </c>
      <c r="E20" s="62">
        <f>Analysis!E22</f>
        <v>20.604577026543929</v>
      </c>
      <c r="F20" s="61" t="str">
        <f>Analysis!F22</f>
        <v>CAsE-PE 0AZA #1</v>
      </c>
      <c r="G20" s="65">
        <f>Analysis!G22</f>
        <v>0.75186296221473692</v>
      </c>
      <c r="H20" s="72">
        <f>Analysis!H22</f>
        <v>3.6490094470085284E-2</v>
      </c>
      <c r="I20" s="65">
        <f>Analysis!I22</f>
        <v>13.783249194324043</v>
      </c>
      <c r="J20" s="65">
        <f>Analysis!J22</f>
        <v>12.385223966257715</v>
      </c>
      <c r="K20" s="61" t="str">
        <f>Analysis!K22</f>
        <v>bad</v>
      </c>
      <c r="M20" s="93">
        <f>Analysis!M22</f>
        <v>19.7810589027699</v>
      </c>
      <c r="N20" s="93">
        <f>Analysis!N22</f>
        <v>0.82351812377402922</v>
      </c>
      <c r="O20" s="65">
        <f>Analysis!O22</f>
        <v>14.494929181946031</v>
      </c>
      <c r="P20">
        <f>STDEV(N20:N21)</f>
        <v>0.34839993943643494</v>
      </c>
      <c r="Q20">
        <f>STDEV(O20:O22)</f>
        <v>2.2006308608696799</v>
      </c>
      <c r="R20" t="s">
        <v>167</v>
      </c>
    </row>
    <row r="21" spans="1:18">
      <c r="A21" s="61">
        <v>3</v>
      </c>
      <c r="B21" s="61" t="str">
        <f>Analysis!B23</f>
        <v>CAsE-PE</v>
      </c>
      <c r="C21" s="61" t="str">
        <f>Analysis!C23</f>
        <v>0 Aza</v>
      </c>
      <c r="D21" s="61">
        <f>Analysis!D23</f>
        <v>2</v>
      </c>
      <c r="E21" s="62">
        <f>Analysis!E23</f>
        <v>21.104947950063629</v>
      </c>
      <c r="F21" s="61" t="str">
        <f>Analysis!F23</f>
        <v>CAsE-PE 0AZA #2</v>
      </c>
      <c r="G21" s="65">
        <f>Analysis!G23</f>
        <v>9.6759304683314645E-2</v>
      </c>
      <c r="H21" s="72">
        <f>Analysis!H23</f>
        <v>4.584673931073255E-3</v>
      </c>
      <c r="I21" s="65">
        <f>Analysis!I23</f>
        <v>15.954673181573003</v>
      </c>
      <c r="J21" s="65">
        <f>Analysis!J23</f>
        <v>8.755424503807447</v>
      </c>
      <c r="K21" s="61" t="str">
        <f>Analysis!K23</f>
        <v>ok</v>
      </c>
      <c r="M21" s="93">
        <f>Analysis!M23</f>
        <v>19.788717906808628</v>
      </c>
      <c r="N21" s="93">
        <f>Analysis!N23</f>
        <v>1.3162300432550005</v>
      </c>
      <c r="O21" s="65">
        <f>Analysis!O23</f>
        <v>10.301371058542118</v>
      </c>
      <c r="P21">
        <f>P20/SQRT(3)</f>
        <v>0.20114879881927503</v>
      </c>
      <c r="Q21">
        <f>Q20/SQRT(3)</f>
        <v>1.2705348199101076</v>
      </c>
      <c r="R21" t="s">
        <v>168</v>
      </c>
    </row>
    <row r="22" spans="1:18">
      <c r="A22" s="61">
        <v>3</v>
      </c>
      <c r="B22" s="61" t="str">
        <f>Analysis!B24</f>
        <v>CAsE-PE</v>
      </c>
      <c r="C22" s="61" t="str">
        <f>Analysis!C24</f>
        <v>0 Aza</v>
      </c>
      <c r="D22" s="61">
        <f>Analysis!D24</f>
        <v>3</v>
      </c>
      <c r="E22" s="62">
        <f>Analysis!E24</f>
        <v>20.898278307357785</v>
      </c>
      <c r="F22" s="61" t="str">
        <f>Analysis!F24</f>
        <v>CAsE-PE 0AZA #3</v>
      </c>
      <c r="G22" s="65">
        <f>Analysis!G24</f>
        <v>8.3967384639776599E-2</v>
      </c>
      <c r="H22" s="72">
        <f>Analysis!H24</f>
        <v>4.0179091983004976E-3</v>
      </c>
      <c r="I22" s="65">
        <f>Analysis!I24</f>
        <v>14.422750284380896</v>
      </c>
      <c r="J22" s="65">
        <f>Analysis!J24</f>
        <v>10.103944899775058</v>
      </c>
      <c r="K22" s="61" t="str">
        <f>Analysis!K24</f>
        <v>good</v>
      </c>
      <c r="M22" s="93">
        <f>Analysis!M24</f>
        <v>19.707988667836275</v>
      </c>
      <c r="N22" s="93">
        <f>Analysis!N24</f>
        <v>1.1902896395215095</v>
      </c>
      <c r="O22" s="65">
        <f>Analysis!O24</f>
        <v>11.241049754389399</v>
      </c>
      <c r="P22">
        <f>P20/AVERAGE(N20:N22)</f>
        <v>0.3138702558431275</v>
      </c>
      <c r="Q22">
        <f>Q20/AVERAGE(O20:O22)</f>
        <v>0.18319583941514708</v>
      </c>
      <c r="R22" t="s">
        <v>169</v>
      </c>
    </row>
    <row r="23" spans="1:18">
      <c r="A23" s="61">
        <v>3.5</v>
      </c>
      <c r="B23" s="61" t="str">
        <f>Analysis!B25</f>
        <v>CAsE-PE</v>
      </c>
      <c r="C23" s="61" t="str">
        <f>Analysis!C25</f>
        <v>0.5 Aza</v>
      </c>
      <c r="D23" s="61">
        <f>Analysis!D25</f>
        <v>1</v>
      </c>
      <c r="E23" s="62">
        <f>Analysis!E25</f>
        <v>18.798290241835836</v>
      </c>
      <c r="F23" s="61" t="str">
        <f>Analysis!F25</f>
        <v>CAsE-PE 0.5AZA #1</v>
      </c>
      <c r="G23" s="65">
        <f>Analysis!G25</f>
        <v>0.11525747957693391</v>
      </c>
      <c r="H23" s="72">
        <f>Analysis!H25</f>
        <v>6.1312746049865165E-3</v>
      </c>
      <c r="I23" s="65" t="e">
        <f>Analysis!I25</f>
        <v>#VALUE!</v>
      </c>
      <c r="J23" s="65">
        <f>Analysis!J25</f>
        <v>43.316201713776103</v>
      </c>
      <c r="K23" s="61" t="str">
        <f>Analysis!K25</f>
        <v>good</v>
      </c>
      <c r="M23" s="93">
        <f>Analysis!M25</f>
        <v>19.82193566815414</v>
      </c>
      <c r="N23" s="93">
        <f>Analysis!N25</f>
        <v>-1.0236454263183035</v>
      </c>
      <c r="O23" s="65">
        <f>Analysis!O25</f>
        <v>52.151611564516173</v>
      </c>
      <c r="P23">
        <v>0.85264171799999999</v>
      </c>
      <c r="Q23">
        <f>STDEV(O23:O25)</f>
        <v>4.3939541402338591</v>
      </c>
      <c r="R23" t="s">
        <v>167</v>
      </c>
    </row>
    <row r="24" spans="1:18">
      <c r="A24" s="61">
        <v>3.5</v>
      </c>
      <c r="B24" s="61" t="str">
        <f>Analysis!B26</f>
        <v>CAsE-PE</v>
      </c>
      <c r="C24" s="61" t="str">
        <f>Analysis!C26</f>
        <v>0.5 Aza</v>
      </c>
      <c r="D24" s="61">
        <f>Analysis!D26</f>
        <v>2</v>
      </c>
      <c r="E24" s="62">
        <f>Analysis!E26</f>
        <v>19.242355054632128</v>
      </c>
      <c r="F24" s="61" t="str">
        <f>Analysis!F26</f>
        <v>CAsE-PE 0.5AZA #2</v>
      </c>
      <c r="G24" s="65">
        <f>Analysis!G26</f>
        <v>9.1578426633510679E-2</v>
      </c>
      <c r="H24" s="72">
        <f>Analysis!H26</f>
        <v>4.7592109372010267E-3</v>
      </c>
      <c r="I24" s="65">
        <f>Analysis!I26</f>
        <v>15.841948954599843</v>
      </c>
      <c r="J24" s="65">
        <f>Analysis!J26</f>
        <v>31.840035170467225</v>
      </c>
      <c r="K24" s="61" t="str">
        <f>Analysis!K26</f>
        <v>good</v>
      </c>
      <c r="M24" s="93">
        <f>Analysis!M26</f>
        <v>20.439973650661834</v>
      </c>
      <c r="N24" s="93">
        <f>Analysis!N26</f>
        <v>-1.1976185960297059</v>
      </c>
      <c r="O24" s="65">
        <f>Analysis!O26</f>
        <v>58.835422414193403</v>
      </c>
      <c r="P24">
        <f>P23/SQRT(3)</f>
        <v>0.49227292540960499</v>
      </c>
      <c r="Q24">
        <f>Q23/SQRT(3)</f>
        <v>2.5368506056708893</v>
      </c>
      <c r="R24" t="s">
        <v>168</v>
      </c>
    </row>
    <row r="25" spans="1:18">
      <c r="A25" s="61">
        <v>3.5</v>
      </c>
      <c r="B25" s="61" t="str">
        <f>Analysis!B27</f>
        <v>CAsE-PE</v>
      </c>
      <c r="C25" s="61" t="str">
        <f>Analysis!C27</f>
        <v>0.5 Aza</v>
      </c>
      <c r="D25" s="61">
        <f>Analysis!D27</f>
        <v>3</v>
      </c>
      <c r="E25" s="62">
        <f>Analysis!E27</f>
        <v>18.381886765407398</v>
      </c>
      <c r="F25" s="61" t="str">
        <f>Analysis!F27</f>
        <v>CAsE-PE 0.5AZA #3</v>
      </c>
      <c r="G25" s="65">
        <f>Analysis!G27</f>
        <v>5.4866567188957271E-2</v>
      </c>
      <c r="H25" s="72">
        <f>Analysis!H27</f>
        <v>2.9848169499232177E-3</v>
      </c>
      <c r="I25" s="65">
        <f>Analysis!I27</f>
        <v>17.401779742047271</v>
      </c>
      <c r="J25" s="65">
        <f>Analysis!J27</f>
        <v>57.809645227977761</v>
      </c>
      <c r="K25" s="61" t="str">
        <f>Analysis!K27</f>
        <v>good</v>
      </c>
      <c r="M25" s="93">
        <f>Analysis!M27</f>
        <v>19.618198017924264</v>
      </c>
      <c r="N25" s="93">
        <f>Analysis!N27</f>
        <v>-1.2363112525168667</v>
      </c>
      <c r="O25" s="65">
        <f>Analysis!O27</f>
        <v>60.434721635363445</v>
      </c>
      <c r="P25">
        <f>P23/AVERAGE(N23:N25)</f>
        <v>-0.73980317148697938</v>
      </c>
      <c r="Q25">
        <f>Q23/AVERAGE(O23:O25)</f>
        <v>7.6897254805733659E-2</v>
      </c>
      <c r="R25" t="s">
        <v>169</v>
      </c>
    </row>
    <row r="26" spans="1:18">
      <c r="A26" s="61"/>
      <c r="B26" s="61"/>
      <c r="C26" s="61"/>
      <c r="D26" s="61"/>
      <c r="E26" s="62"/>
      <c r="F26" s="61"/>
      <c r="G26" s="65"/>
      <c r="H26" s="72"/>
      <c r="I26" s="65"/>
      <c r="J26" s="65"/>
      <c r="K26" s="61"/>
      <c r="M26" s="93"/>
      <c r="N26" s="93"/>
      <c r="O26" s="65"/>
    </row>
    <row r="27" spans="1:18">
      <c r="A27" s="61"/>
      <c r="B27" s="61"/>
      <c r="C27" s="61"/>
      <c r="D27" s="61"/>
      <c r="E27" s="62"/>
      <c r="F27" s="61"/>
      <c r="G27" s="65"/>
      <c r="H27" s="72"/>
      <c r="I27" s="65"/>
      <c r="J27" s="65"/>
      <c r="K27" s="61"/>
      <c r="M27" s="93"/>
      <c r="N27" s="93"/>
      <c r="O27" s="65"/>
    </row>
    <row r="28" spans="1:18">
      <c r="A28" s="61"/>
      <c r="B28" s="61"/>
      <c r="C28" s="61"/>
      <c r="D28" s="61"/>
      <c r="E28" s="62"/>
      <c r="F28" s="61"/>
      <c r="G28" s="65"/>
      <c r="H28" s="72"/>
      <c r="I28" s="65"/>
      <c r="J28" s="65"/>
      <c r="K28" s="61"/>
      <c r="M28" s="93"/>
      <c r="N28" s="93"/>
      <c r="O28" s="65"/>
    </row>
    <row r="29" spans="1:18">
      <c r="A29" s="73">
        <v>4</v>
      </c>
      <c r="B29" s="73" t="str">
        <f>Analysis!B31</f>
        <v>B26</v>
      </c>
      <c r="C29" s="73" t="str">
        <f>Analysis!C31</f>
        <v>0 Aza</v>
      </c>
      <c r="D29" s="73">
        <f>Analysis!D31</f>
        <v>1</v>
      </c>
      <c r="E29" s="74">
        <f>Analysis!E31</f>
        <v>25.960692901854518</v>
      </c>
      <c r="F29" s="73" t="str">
        <f>Analysis!F31</f>
        <v>B26 0AZA #1</v>
      </c>
      <c r="G29" s="75">
        <f>Analysis!G31</f>
        <v>0.22903012519988836</v>
      </c>
      <c r="H29" s="76">
        <f>Analysis!H31</f>
        <v>8.8221884548978068E-3</v>
      </c>
      <c r="I29" s="75">
        <f>Analysis!I31</f>
        <v>10.916392770458753</v>
      </c>
      <c r="J29" s="75">
        <f>Analysis!J31</f>
        <v>0.30237948690825778</v>
      </c>
      <c r="K29" s="73" t="str">
        <f>Analysis!K31</f>
        <v>good</v>
      </c>
      <c r="M29" s="94">
        <f>Analysis!M31</f>
        <v>19.453305335102492</v>
      </c>
      <c r="N29" s="94">
        <f>Analysis!N31</f>
        <v>6.5073875667520262</v>
      </c>
      <c r="O29" s="75">
        <f>Analysis!O31</f>
        <v>0.28196870132925961</v>
      </c>
      <c r="P29">
        <v>0.85264171799999999</v>
      </c>
      <c r="Q29">
        <f>STDEV(O29:O31)</f>
        <v>3.8608088438666047E-2</v>
      </c>
      <c r="R29" t="s">
        <v>167</v>
      </c>
    </row>
    <row r="30" spans="1:18">
      <c r="A30" s="73">
        <v>4</v>
      </c>
      <c r="B30" s="73" t="str">
        <f>Analysis!B32</f>
        <v>B26</v>
      </c>
      <c r="C30" s="73" t="str">
        <f>Analysis!C32</f>
        <v>0 Aza</v>
      </c>
      <c r="D30" s="73">
        <f>Analysis!D32</f>
        <v>2</v>
      </c>
      <c r="E30" s="74">
        <f>Analysis!E32</f>
        <v>27.208582879769786</v>
      </c>
      <c r="F30" s="73" t="str">
        <f>Analysis!F32</f>
        <v>B26 0AZA #2</v>
      </c>
      <c r="G30" s="75">
        <f>Analysis!G32</f>
        <v>3.9831093952666222E-2</v>
      </c>
      <c r="H30" s="76">
        <f>Analysis!H32</f>
        <v>1.4639165196024071E-3</v>
      </c>
      <c r="I30" s="75">
        <f>Analysis!I32</f>
        <v>9.7044392465581097</v>
      </c>
      <c r="J30" s="75">
        <f>Analysis!J32</f>
        <v>0.12732099124755206</v>
      </c>
      <c r="K30" s="73" t="str">
        <f>Analysis!K32</f>
        <v>good</v>
      </c>
      <c r="M30" s="94">
        <f>Analysis!M32</f>
        <v>20.326789651421571</v>
      </c>
      <c r="N30" s="94">
        <f>Analysis!N32</f>
        <v>6.8817932283482151</v>
      </c>
      <c r="O30" s="75">
        <f>Analysis!O32</f>
        <v>0.21751718259894223</v>
      </c>
      <c r="P30">
        <f>P29/SQRT(3)</f>
        <v>0.49227292540960499</v>
      </c>
      <c r="Q30">
        <f>Q29/SQRT(3)</f>
        <v>2.2290390252960722E-2</v>
      </c>
      <c r="R30" t="s">
        <v>168</v>
      </c>
    </row>
    <row r="31" spans="1:18">
      <c r="A31" s="73">
        <v>4</v>
      </c>
      <c r="B31" s="73" t="str">
        <f>Analysis!B33</f>
        <v>B26</v>
      </c>
      <c r="C31" s="73" t="str">
        <f>Analysis!C33</f>
        <v>0 Aza</v>
      </c>
      <c r="D31" s="73">
        <f>Analysis!D33</f>
        <v>3</v>
      </c>
      <c r="E31" s="74">
        <f>Analysis!E33</f>
        <v>26.155391041481636</v>
      </c>
      <c r="F31" s="73" t="str">
        <f>Analysis!F33</f>
        <v>B26 0AZA #3</v>
      </c>
      <c r="G31" s="75">
        <f>Analysis!G33</f>
        <v>0.15297823058508234</v>
      </c>
      <c r="H31" s="76">
        <f>Analysis!H33</f>
        <v>5.8488221545785202E-3</v>
      </c>
      <c r="I31" s="75">
        <f>Analysis!I33</f>
        <v>12.287980312646326</v>
      </c>
      <c r="J31" s="75">
        <f>Analysis!J33</f>
        <v>0.26420579900936469</v>
      </c>
      <c r="K31" s="73" t="str">
        <f>Analysis!K33</f>
        <v>good</v>
      </c>
      <c r="M31" s="94">
        <f>Analysis!M33</f>
        <v>19.671357573001991</v>
      </c>
      <c r="N31" s="94">
        <f>Analysis!N33</f>
        <v>6.4840334684796446</v>
      </c>
      <c r="O31" s="75">
        <f>Analysis!O33</f>
        <v>0.28657030650027565</v>
      </c>
      <c r="P31">
        <f>P29/AVERAGE(N29:N31)</f>
        <v>0.12871220126115748</v>
      </c>
      <c r="Q31">
        <f>Q29/AVERAGE(O29:O31)</f>
        <v>0.14734858236134821</v>
      </c>
      <c r="R31" t="s">
        <v>169</v>
      </c>
    </row>
    <row r="32" spans="1:18">
      <c r="A32" s="73">
        <v>4.5</v>
      </c>
      <c r="B32" s="73" t="str">
        <f>Analysis!B34</f>
        <v>B26</v>
      </c>
      <c r="C32" s="73" t="str">
        <f>Analysis!C34</f>
        <v>0.5 Aza</v>
      </c>
      <c r="D32" s="73">
        <f>Analysis!D34</f>
        <v>1</v>
      </c>
      <c r="E32" s="74">
        <f>Analysis!E34</f>
        <v>20.45346345383939</v>
      </c>
      <c r="F32" s="73" t="str">
        <f>Analysis!F34</f>
        <v>B26 0.5AZA #1</v>
      </c>
      <c r="G32" s="75">
        <f>Analysis!G34</f>
        <v>0.17211254608597559</v>
      </c>
      <c r="H32" s="76">
        <f>Analysis!H34</f>
        <v>8.4148362684104607E-3</v>
      </c>
      <c r="I32" s="75">
        <f>Analysis!I34</f>
        <v>14.51323115783611</v>
      </c>
      <c r="J32" s="75">
        <f>Analysis!J34</f>
        <v>13.752877752603512</v>
      </c>
      <c r="K32" s="73" t="str">
        <f>Analysis!K34</f>
        <v>good</v>
      </c>
      <c r="M32" s="94">
        <f>Analysis!M34</f>
        <v>19.371907840494988</v>
      </c>
      <c r="N32" s="94">
        <f>Analysis!N34</f>
        <v>1.0815556133444026</v>
      </c>
      <c r="O32" s="75">
        <f>Analysis!O34</f>
        <v>12.121017367107251</v>
      </c>
      <c r="P32">
        <v>0.85264171799999999</v>
      </c>
      <c r="Q32">
        <f>STDEV(O32:O34)</f>
        <v>0.95742722117084988</v>
      </c>
      <c r="R32" t="s">
        <v>167</v>
      </c>
    </row>
    <row r="33" spans="1:18">
      <c r="A33" s="73">
        <v>4.5</v>
      </c>
      <c r="B33" s="73" t="str">
        <f>Analysis!B35</f>
        <v>B26</v>
      </c>
      <c r="C33" s="73" t="str">
        <f>Analysis!C35</f>
        <v>0.5 Aza</v>
      </c>
      <c r="D33" s="73">
        <f>Analysis!D35</f>
        <v>2</v>
      </c>
      <c r="E33" s="74">
        <f>Analysis!E35</f>
        <v>20.788071431413453</v>
      </c>
      <c r="F33" s="73" t="str">
        <f>Analysis!F35</f>
        <v>B26 0.5AZA #2</v>
      </c>
      <c r="G33" s="75">
        <f>Analysis!G35</f>
        <v>0.12191407186885152</v>
      </c>
      <c r="H33" s="76">
        <f>Analysis!H35</f>
        <v>5.8646167476903918E-3</v>
      </c>
      <c r="I33" s="75">
        <f>Analysis!I35</f>
        <v>13.488943412719831</v>
      </c>
      <c r="J33" s="75">
        <f>Analysis!J35</f>
        <v>10.9060263986647</v>
      </c>
      <c r="K33" s="73" t="str">
        <f>Analysis!K35</f>
        <v>good</v>
      </c>
      <c r="M33" s="94">
        <f>Analysis!M35</f>
        <v>19.47720904771171</v>
      </c>
      <c r="N33" s="94">
        <f>Analysis!N35</f>
        <v>1.3108623837017426</v>
      </c>
      <c r="O33" s="75">
        <f>Analysis!O35</f>
        <v>10.339769501862142</v>
      </c>
      <c r="P33">
        <f>P32/SQRT(3)</f>
        <v>0.49227292540960499</v>
      </c>
      <c r="Q33">
        <f>Q32/SQRT(3)</f>
        <v>0.55277086387246555</v>
      </c>
      <c r="R33" t="s">
        <v>168</v>
      </c>
    </row>
    <row r="34" spans="1:18">
      <c r="A34" s="73">
        <v>4.5</v>
      </c>
      <c r="B34" s="73" t="str">
        <f>Analysis!B36</f>
        <v>B26</v>
      </c>
      <c r="C34" s="73" t="str">
        <f>Analysis!C36</f>
        <v>0.5 Aza</v>
      </c>
      <c r="D34" s="73">
        <f>Analysis!D36</f>
        <v>3</v>
      </c>
      <c r="E34" s="74">
        <f>Analysis!E36</f>
        <v>20.794334008027075</v>
      </c>
      <c r="F34" s="73" t="str">
        <f>Analysis!F36</f>
        <v>B26 0.5AZA #3</v>
      </c>
      <c r="G34" s="75">
        <f>Analysis!G36</f>
        <v>0.16197211054604355</v>
      </c>
      <c r="H34" s="76">
        <f>Analysis!H36</f>
        <v>7.7892425159429828E-3</v>
      </c>
      <c r="I34" s="75">
        <f>Analysis!I36</f>
        <v>17.143242643186124</v>
      </c>
      <c r="J34" s="75">
        <f>Analysis!J36</f>
        <v>10.858787171189322</v>
      </c>
      <c r="K34" s="73" t="str">
        <f>Analysis!K36</f>
        <v>good</v>
      </c>
      <c r="M34" s="94">
        <f>Analysis!M36</f>
        <v>19.522297909859617</v>
      </c>
      <c r="N34" s="94">
        <f>Analysis!N36</f>
        <v>1.2720360981674581</v>
      </c>
      <c r="O34" s="75">
        <f>Analysis!O36</f>
        <v>10.621815022579861</v>
      </c>
      <c r="P34">
        <f>P32/AVERAGE(N32:N34)</f>
        <v>0.69803716666585691</v>
      </c>
      <c r="Q34">
        <f>Q32/AVERAGE(O32:O34)</f>
        <v>8.6821516425110948E-2</v>
      </c>
      <c r="R34" t="s">
        <v>169</v>
      </c>
    </row>
    <row r="35" spans="1:18">
      <c r="A35" s="73"/>
      <c r="B35" s="73"/>
      <c r="C35" s="73"/>
      <c r="D35" s="73"/>
      <c r="E35" s="74"/>
      <c r="F35" s="73"/>
      <c r="G35" s="75"/>
      <c r="H35" s="76"/>
      <c r="I35" s="75"/>
      <c r="J35" s="75"/>
      <c r="K35" s="73"/>
      <c r="M35" s="94"/>
      <c r="N35" s="94"/>
      <c r="O35" s="75"/>
    </row>
    <row r="36" spans="1:18">
      <c r="A36" s="73"/>
      <c r="B36" s="73"/>
      <c r="C36" s="73"/>
      <c r="D36" s="73"/>
      <c r="E36" s="74"/>
      <c r="F36" s="73"/>
      <c r="G36" s="75"/>
      <c r="H36" s="76"/>
      <c r="I36" s="75"/>
      <c r="J36" s="75"/>
      <c r="K36" s="73"/>
      <c r="M36" s="94"/>
      <c r="N36" s="94"/>
      <c r="O36" s="75"/>
    </row>
    <row r="37" spans="1:18">
      <c r="A37" s="73"/>
      <c r="B37" s="73"/>
      <c r="C37" s="85"/>
      <c r="D37" s="85"/>
      <c r="E37" s="86"/>
      <c r="F37" s="85"/>
      <c r="G37" s="87"/>
      <c r="H37" s="88"/>
      <c r="I37" s="87"/>
      <c r="J37" s="87"/>
      <c r="K37" s="85"/>
      <c r="M37" s="94"/>
      <c r="N37" s="94"/>
      <c r="O37" s="75"/>
    </row>
    <row r="38" spans="1:18">
      <c r="C38" s="1" t="str">
        <f>Analysis!C40</f>
        <v>avg</v>
      </c>
      <c r="E38" s="10">
        <f>Analysis!E40</f>
        <v>20.583309157614693</v>
      </c>
      <c r="G38" s="1"/>
      <c r="H38" s="13">
        <f>Analysis!H40</f>
        <v>7.445566536519576E-3</v>
      </c>
      <c r="I38" s="13"/>
      <c r="J38" s="10"/>
    </row>
    <row r="39" spans="1:18">
      <c r="C39" s="1" t="str">
        <f>Analysis!C41</f>
        <v>min</v>
      </c>
      <c r="E39" s="12">
        <f>Analysis!E41</f>
        <v>17.818885941021598</v>
      </c>
      <c r="G39" s="1"/>
      <c r="H39" s="89">
        <f>Analysis!H41</f>
        <v>1.0908035315202075E-4</v>
      </c>
      <c r="I39" s="1"/>
      <c r="J39" s="12">
        <f>Analysis!J41</f>
        <v>0.12732099124755206</v>
      </c>
    </row>
    <row r="40" spans="1:18">
      <c r="C40" s="1" t="str">
        <f>Analysis!C42</f>
        <v>max</v>
      </c>
      <c r="E40" s="12">
        <f>Analysis!E42</f>
        <v>27.208582879769786</v>
      </c>
      <c r="G40" s="1"/>
      <c r="H40" s="89">
        <f>Analysis!H42</f>
        <v>6.3702943658354522E-2</v>
      </c>
      <c r="I40" s="1"/>
      <c r="J40" s="12">
        <f>Analysis!J42</f>
        <v>85.404438139344748</v>
      </c>
    </row>
    <row r="41" spans="1:18">
      <c r="E41" s="56"/>
      <c r="G41" s="1"/>
      <c r="H41" s="1"/>
      <c r="I41" s="1"/>
    </row>
    <row r="42" spans="1:18">
      <c r="E42" s="56"/>
      <c r="G42" s="1"/>
      <c r="H42" s="1"/>
      <c r="I42" s="1"/>
    </row>
    <row r="43" spans="1:18">
      <c r="A43" t="s">
        <v>152</v>
      </c>
      <c r="B43" s="55" t="str">
        <f>Analysis!B45</f>
        <v>Cell Type</v>
      </c>
      <c r="C43" s="55" t="str">
        <f>Analysis!C45</f>
        <v>Aza Trmt</v>
      </c>
      <c r="D43" s="55" t="str">
        <f>Analysis!D45</f>
        <v>#</v>
      </c>
      <c r="E43" s="66" t="str">
        <f>Analysis!E45</f>
        <v>CT</v>
      </c>
      <c r="F43" s="55" t="str">
        <f>Analysis!F45</f>
        <v>Name</v>
      </c>
      <c r="G43" s="67" t="str">
        <f>Analysis!G45</f>
        <v>CT STDEV</v>
      </c>
      <c r="H43" s="67" t="str">
        <f>Analysis!H45</f>
        <v>CT CV</v>
      </c>
      <c r="I43" s="67"/>
      <c r="J43" s="67" t="str">
        <f>Analysis!J45</f>
        <v>Fold Change</v>
      </c>
      <c r="K43" s="67" t="str">
        <f>Analysis!K45</f>
        <v>Pval (R-0aza)</v>
      </c>
      <c r="O43" s="67" t="str">
        <f>Analysis!O45</f>
        <v>Fold Change</v>
      </c>
      <c r="P43" s="67" t="str">
        <f>Analysis!P45</f>
        <v>Pval (R-0aza)</v>
      </c>
      <c r="Q43" t="s">
        <v>171</v>
      </c>
    </row>
    <row r="44" spans="1:18">
      <c r="A44" s="57">
        <v>1</v>
      </c>
      <c r="B44" s="57" t="str">
        <f>Analysis!B46</f>
        <v>RWPE1</v>
      </c>
      <c r="C44" s="57" t="str">
        <f>Analysis!C46</f>
        <v>0 Aza</v>
      </c>
      <c r="D44" s="57"/>
      <c r="E44" s="58">
        <f>Analysis!E46</f>
        <v>24.235125079001261</v>
      </c>
      <c r="F44" s="57" t="str">
        <f>Analysis!F46</f>
        <v>RWPE1 0AZA</v>
      </c>
      <c r="G44" s="63">
        <f>Analysis!G46</f>
        <v>0.44665200712632241</v>
      </c>
      <c r="H44" s="70">
        <f>Analysis!H46</f>
        <v>1.842994437496541E-2</v>
      </c>
      <c r="I44" s="77"/>
      <c r="J44" s="63">
        <f>Analysis!J46</f>
        <v>1.0000000000000018</v>
      </c>
      <c r="K44" s="78">
        <f>Analysis!K46</f>
        <v>0</v>
      </c>
      <c r="N44" s="58">
        <f>Analysis!N46</f>
        <v>4.680994503484996</v>
      </c>
      <c r="O44" s="63">
        <f>Analysis!O46</f>
        <v>1</v>
      </c>
      <c r="P44" s="78">
        <f>Analysis!P46</f>
        <v>0</v>
      </c>
      <c r="Q44">
        <f>Q3</f>
        <v>9.4453737832600929E-2</v>
      </c>
      <c r="R44" s="10">
        <f>O44</f>
        <v>1</v>
      </c>
    </row>
    <row r="45" spans="1:18">
      <c r="A45" s="57">
        <v>1.5</v>
      </c>
      <c r="B45" s="57" t="str">
        <f>Analysis!B47</f>
        <v>RWPE1</v>
      </c>
      <c r="C45" s="57" t="str">
        <f>Analysis!C47</f>
        <v>0.5 Aza</v>
      </c>
      <c r="D45" s="57"/>
      <c r="E45" s="58">
        <f>Analysis!E47</f>
        <v>21.305875314964641</v>
      </c>
      <c r="F45" s="57" t="str">
        <f>Analysis!F47</f>
        <v>RWPE1 0.5AZA</v>
      </c>
      <c r="G45" s="63">
        <f>Analysis!G47</f>
        <v>0.15704308766190583</v>
      </c>
      <c r="H45" s="70">
        <f>Analysis!H47</f>
        <v>7.3708817563389768E-3</v>
      </c>
      <c r="I45" s="77"/>
      <c r="J45" s="63">
        <f>Analysis!J47</f>
        <v>7.617141858098833</v>
      </c>
      <c r="K45" s="78">
        <f>Analysis!K47</f>
        <v>4.2973459513646542E-4</v>
      </c>
      <c r="N45" s="58">
        <f>Analysis!N47</f>
        <v>1.5693660607436815</v>
      </c>
      <c r="O45" s="63">
        <f>Analysis!O47</f>
        <v>8.643576829435883</v>
      </c>
      <c r="P45" s="78">
        <f>Analysis!P47</f>
        <v>9.7359003398296687E-5</v>
      </c>
      <c r="Q45">
        <f>Q6</f>
        <v>0.86152916522355316</v>
      </c>
      <c r="R45" s="10">
        <f t="shared" ref="R45:R51" si="0">O45</f>
        <v>8.643576829435883</v>
      </c>
    </row>
    <row r="46" spans="1:18">
      <c r="A46" s="59">
        <v>2</v>
      </c>
      <c r="B46" s="59" t="str">
        <f>Analysis!B49</f>
        <v>CTPE</v>
      </c>
      <c r="C46" s="59" t="str">
        <f>Analysis!C49</f>
        <v>0 Aza</v>
      </c>
      <c r="D46" s="59"/>
      <c r="E46" s="60">
        <f>Analysis!E49</f>
        <v>17.996894027904769</v>
      </c>
      <c r="F46" s="59" t="str">
        <f>Analysis!F49</f>
        <v>CTPE 0AZA</v>
      </c>
      <c r="G46" s="64">
        <f>Analysis!G49</f>
        <v>0.18833815736491641</v>
      </c>
      <c r="H46" s="71">
        <f>Analysis!H49</f>
        <v>1.0465036748724083E-2</v>
      </c>
      <c r="I46" s="79"/>
      <c r="J46" s="64">
        <f>Analysis!J49</f>
        <v>75.490910988432304</v>
      </c>
      <c r="K46" s="80">
        <f>Analysis!K49</f>
        <v>2.3981715043749044E-5</v>
      </c>
      <c r="N46" s="60">
        <f>Analysis!N49</f>
        <v>-1.6347075401447562</v>
      </c>
      <c r="O46" s="64">
        <f>Analysis!O49</f>
        <v>79.655498305219794</v>
      </c>
      <c r="P46" s="80">
        <f>Analysis!P49</f>
        <v>1.3959173354824665E-6</v>
      </c>
      <c r="Q46">
        <f>Q12</f>
        <v>2.1484360789488584</v>
      </c>
      <c r="R46" s="10">
        <f t="shared" si="0"/>
        <v>79.655498305219794</v>
      </c>
    </row>
    <row r="47" spans="1:18">
      <c r="A47" s="59">
        <v>2.5</v>
      </c>
      <c r="B47" s="59" t="str">
        <f>Analysis!B50</f>
        <v>CTPE</v>
      </c>
      <c r="C47" s="59" t="str">
        <f>Analysis!C50</f>
        <v>0.5 Aza</v>
      </c>
      <c r="D47" s="59"/>
      <c r="E47" s="60">
        <f>Analysis!E50</f>
        <v>18.395652949400461</v>
      </c>
      <c r="F47" s="59" t="str">
        <f>Analysis!F50</f>
        <v>CTPE 0.5AZA</v>
      </c>
      <c r="G47" s="64">
        <f>Analysis!G50</f>
        <v>0.36970340819968167</v>
      </c>
      <c r="H47" s="71">
        <f>Analysis!H50</f>
        <v>2.0097324580790745E-2</v>
      </c>
      <c r="I47" s="79"/>
      <c r="J47" s="64">
        <f>Analysis!J50</f>
        <v>57.2606494993518</v>
      </c>
      <c r="K47" s="80">
        <f>Analysis!K50</f>
        <v>6.3401466486424492E-5</v>
      </c>
      <c r="N47" s="60">
        <f>Analysis!N50</f>
        <v>-1.1510572024148129</v>
      </c>
      <c r="O47" s="64">
        <f>Analysis!O50</f>
        <v>56.966888573390847</v>
      </c>
      <c r="P47" s="80">
        <f>Analysis!P50</f>
        <v>2.2709306235279363E-4</v>
      </c>
      <c r="Q47">
        <f>Q15</f>
        <v>15.871096344116369</v>
      </c>
      <c r="R47" s="10">
        <f t="shared" si="0"/>
        <v>56.966888573390847</v>
      </c>
    </row>
    <row r="48" spans="1:18">
      <c r="A48" s="61">
        <v>3</v>
      </c>
      <c r="B48" s="61" t="str">
        <f>Analysis!B52</f>
        <v>CAsE-PE</v>
      </c>
      <c r="C48" s="61" t="str">
        <f>Analysis!C52</f>
        <v>0 Aza</v>
      </c>
      <c r="D48" s="61"/>
      <c r="E48" s="62">
        <f>Analysis!E52</f>
        <v>20.86926776132178</v>
      </c>
      <c r="F48" s="61" t="str">
        <f>Analysis!F52</f>
        <v>CAsE-PE 0AZA</v>
      </c>
      <c r="G48" s="65">
        <f>Analysis!G52</f>
        <v>0.25144377922702665</v>
      </c>
      <c r="H48" s="72">
        <f>Analysis!H52</f>
        <v>1.2048519483421548E-2</v>
      </c>
      <c r="I48" s="81"/>
      <c r="J48" s="65">
        <f>Analysis!J52</f>
        <v>10.309177417379017</v>
      </c>
      <c r="K48" s="82">
        <f>Analysis!K52</f>
        <v>3.4077125831897322E-4</v>
      </c>
      <c r="N48" s="62">
        <f>Analysis!N52</f>
        <v>1.1100126021835131</v>
      </c>
      <c r="O48" s="65">
        <f>Analysis!O52</f>
        <v>11.884274275395647</v>
      </c>
      <c r="P48" s="82">
        <f>Analysis!P52</f>
        <v>5.6604556144932274E-5</v>
      </c>
      <c r="Q48">
        <f>Q21</f>
        <v>1.2705348199101076</v>
      </c>
      <c r="R48" s="10">
        <f t="shared" si="0"/>
        <v>11.884274275395647</v>
      </c>
    </row>
    <row r="49" spans="1:18">
      <c r="A49" s="61">
        <v>3.5</v>
      </c>
      <c r="B49" s="61" t="str">
        <f>Analysis!B53</f>
        <v>CAsE-PE</v>
      </c>
      <c r="C49" s="61" t="str">
        <f>Analysis!C53</f>
        <v>0.5 Aza</v>
      </c>
      <c r="D49" s="61"/>
      <c r="E49" s="62">
        <f>Analysis!E53</f>
        <v>18.807510687291785</v>
      </c>
      <c r="F49" s="61" t="str">
        <f>Analysis!F53</f>
        <v>CAsE-PE 0.5 AZA</v>
      </c>
      <c r="G49" s="65">
        <f>Analysis!G53</f>
        <v>0.43030824027798747</v>
      </c>
      <c r="H49" s="72">
        <f>Analysis!H53</f>
        <v>2.2879595680290975E-2</v>
      </c>
      <c r="I49" s="81"/>
      <c r="J49" s="65">
        <f>Analysis!J53</f>
        <v>43.040245196413906</v>
      </c>
      <c r="K49" s="82">
        <f>Analysis!K53</f>
        <v>1.1044248395882122E-4</v>
      </c>
      <c r="N49" s="62">
        <f>Analysis!N53</f>
        <v>-1.1525250916216254</v>
      </c>
      <c r="O49" s="65">
        <f>Analysis!O53</f>
        <v>57.024879786801769</v>
      </c>
      <c r="P49" s="82">
        <f>Analysis!P53</f>
        <v>2.4987383752869111E-6</v>
      </c>
      <c r="Q49">
        <f>Q24</f>
        <v>2.5368506056708893</v>
      </c>
      <c r="R49" s="10">
        <f t="shared" si="0"/>
        <v>57.024879786801769</v>
      </c>
    </row>
    <row r="50" spans="1:18">
      <c r="A50" s="73">
        <v>4</v>
      </c>
      <c r="B50" s="73" t="str">
        <f>Analysis!B55</f>
        <v>B26</v>
      </c>
      <c r="C50" s="73" t="str">
        <f>Analysis!C55</f>
        <v>0 Aza</v>
      </c>
      <c r="D50" s="73"/>
      <c r="E50" s="74">
        <f>Analysis!E55</f>
        <v>26.441555607701982</v>
      </c>
      <c r="F50" s="73" t="str">
        <f>Analysis!F55</f>
        <v>B26 0AZA</v>
      </c>
      <c r="G50" s="75">
        <f>Analysis!G55</f>
        <v>0.67136053537976159</v>
      </c>
      <c r="H50" s="76">
        <f>Analysis!H55</f>
        <v>2.5390356957069708E-2</v>
      </c>
      <c r="I50" s="83"/>
      <c r="J50" s="75">
        <f>Analysis!J55</f>
        <v>0.21666972270444423</v>
      </c>
      <c r="K50" s="84">
        <f>Analysis!K55</f>
        <v>9.0414589088580136E-3</v>
      </c>
      <c r="N50" s="74">
        <f>Analysis!N55</f>
        <v>6.6244047545266289</v>
      </c>
      <c r="O50" s="75">
        <f>Analysis!O55</f>
        <v>0.26000112106672651</v>
      </c>
      <c r="P50" s="84">
        <f>Analysis!P55</f>
        <v>4.6728175858382277E-4</v>
      </c>
      <c r="Q50">
        <f>Q30</f>
        <v>2.2290390252960722E-2</v>
      </c>
      <c r="R50">
        <f>-1/O50</f>
        <v>-3.8461372623980368</v>
      </c>
    </row>
    <row r="51" spans="1:18">
      <c r="A51" s="73">
        <v>4.5</v>
      </c>
      <c r="B51" s="73" t="str">
        <f>Analysis!B56</f>
        <v>B26</v>
      </c>
      <c r="C51" s="73" t="str">
        <f>Analysis!C56</f>
        <v>0.5 Aza</v>
      </c>
      <c r="D51" s="73"/>
      <c r="E51" s="74">
        <f>Analysis!E56</f>
        <v>20.678622964426641</v>
      </c>
      <c r="F51" s="73" t="str">
        <f>Analysis!F56</f>
        <v>B26 0.5AZA</v>
      </c>
      <c r="G51" s="75">
        <f>Analysis!G56</f>
        <v>0.19501899618339122</v>
      </c>
      <c r="H51" s="76">
        <f>Analysis!H56</f>
        <v>9.4309469503303812E-3</v>
      </c>
      <c r="I51" s="83"/>
      <c r="J51" s="75">
        <f>Analysis!J56</f>
        <v>11.76559286732971</v>
      </c>
      <c r="K51" s="84">
        <f>Analysis!K56</f>
        <v>2.2560320896159879E-4</v>
      </c>
      <c r="N51" s="74">
        <f>Analysis!N56</f>
        <v>1.2214846984045344</v>
      </c>
      <c r="O51" s="75">
        <f>Analysis!O56</f>
        <v>11.000596157993169</v>
      </c>
      <c r="P51" s="84">
        <f>Analysis!P56</f>
        <v>2.1410495502391007E-5</v>
      </c>
      <c r="Q51">
        <f>Q33</f>
        <v>0.55277086387246555</v>
      </c>
      <c r="R51" s="10">
        <f t="shared" si="0"/>
        <v>11.000596157993169</v>
      </c>
    </row>
    <row r="52" spans="1:18">
      <c r="A52" s="57"/>
      <c r="B52" s="57"/>
      <c r="C52" s="57"/>
      <c r="D52" s="57"/>
      <c r="E52" s="58"/>
      <c r="F52" s="57"/>
      <c r="G52" s="63"/>
      <c r="H52" s="70"/>
      <c r="I52" s="77"/>
      <c r="J52" s="63"/>
      <c r="K52" s="78"/>
      <c r="N52" s="58"/>
      <c r="O52" s="63"/>
      <c r="P52" s="78"/>
      <c r="Q52" s="90"/>
    </row>
    <row r="53" spans="1:18">
      <c r="A53" s="59"/>
      <c r="B53" s="59"/>
      <c r="C53" s="59"/>
      <c r="D53" s="59"/>
      <c r="E53" s="60"/>
      <c r="F53" s="59"/>
      <c r="G53" s="64"/>
      <c r="H53" s="71"/>
      <c r="I53" s="79"/>
      <c r="J53" s="64"/>
      <c r="K53" s="80"/>
      <c r="N53" s="60"/>
      <c r="O53" s="64"/>
      <c r="P53" s="80"/>
    </row>
    <row r="54" spans="1:18">
      <c r="A54" s="61"/>
      <c r="B54" s="61"/>
      <c r="C54" s="61"/>
      <c r="D54" s="61"/>
      <c r="E54" s="62"/>
      <c r="F54" s="61"/>
      <c r="G54" s="65"/>
      <c r="H54" s="72"/>
      <c r="I54" s="81"/>
      <c r="J54" s="65"/>
      <c r="K54" s="82"/>
      <c r="N54" s="62"/>
      <c r="O54" s="65"/>
      <c r="P54" s="82"/>
    </row>
    <row r="55" spans="1:18">
      <c r="A55" s="73"/>
      <c r="B55" s="73"/>
      <c r="C55" s="73"/>
      <c r="D55" s="73"/>
      <c r="E55" s="74"/>
      <c r="F55" s="73"/>
      <c r="G55" s="75"/>
      <c r="H55" s="76"/>
      <c r="I55" s="83"/>
      <c r="J55" s="75"/>
      <c r="K55" s="84"/>
      <c r="N55" s="74"/>
      <c r="O55" s="75"/>
      <c r="P55" s="84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Analysis</vt:lpstr>
      <vt:lpstr>Analysis (relative to CTPE)</vt:lpstr>
      <vt:lpstr>HKG Data</vt:lpstr>
      <vt:lpstr>1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2014-01-16T20:01:04Z</cp:lastPrinted>
  <dcterms:created xsi:type="dcterms:W3CDTF">2012-09-19T20:03:48Z</dcterms:created>
  <dcterms:modified xsi:type="dcterms:W3CDTF">2014-01-28T19:18:49Z</dcterms:modified>
</cp:coreProperties>
</file>