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5900" tabRatio="500" activeTab="2"/>
  </bookViews>
  <sheets>
    <sheet name="Raw Data" sheetId="22" r:id="rId1"/>
    <sheet name="HKG Data" sheetId="24" r:id="rId2"/>
    <sheet name="Analysis" sheetId="23" r:id="rId3"/>
    <sheet name="Sheet1" sheetId="2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3" i="23" l="1"/>
  <c r="R52" i="23"/>
  <c r="E4" i="23"/>
  <c r="N4" i="23"/>
  <c r="E5" i="23"/>
  <c r="N5" i="23"/>
  <c r="O2" i="23"/>
  <c r="E31" i="23"/>
  <c r="N31" i="23"/>
  <c r="O31" i="23"/>
  <c r="O32" i="23"/>
  <c r="O33" i="23"/>
  <c r="O55" i="23"/>
  <c r="R55" i="23"/>
  <c r="E13" i="23"/>
  <c r="N13" i="23"/>
  <c r="O13" i="23"/>
  <c r="E14" i="23"/>
  <c r="N14" i="23"/>
  <c r="O14" i="23"/>
  <c r="O15" i="23"/>
  <c r="O49" i="23"/>
  <c r="R49" i="23"/>
  <c r="E35" i="23"/>
  <c r="N35" i="23"/>
  <c r="O35" i="23"/>
  <c r="O35" i="26"/>
  <c r="E36" i="23"/>
  <c r="N36" i="23"/>
  <c r="O36" i="23"/>
  <c r="O36" i="26"/>
  <c r="E9" i="23"/>
  <c r="N9" i="23"/>
  <c r="O9" i="23"/>
  <c r="O9" i="26"/>
  <c r="E6" i="23"/>
  <c r="N6" i="23"/>
  <c r="O6" i="23"/>
  <c r="O6" i="26"/>
  <c r="E34" i="23"/>
  <c r="N34" i="23"/>
  <c r="O34" i="23"/>
  <c r="O34" i="26"/>
  <c r="Q34" i="26"/>
  <c r="Q35" i="26"/>
  <c r="S53" i="26"/>
  <c r="O31" i="26"/>
  <c r="E32" i="23"/>
  <c r="N32" i="23"/>
  <c r="O32" i="26"/>
  <c r="E33" i="23"/>
  <c r="N33" i="23"/>
  <c r="O33" i="26"/>
  <c r="Q31" i="26"/>
  <c r="Q32" i="26"/>
  <c r="S52" i="26"/>
  <c r="E25" i="23"/>
  <c r="N25" i="23"/>
  <c r="O25" i="23"/>
  <c r="O25" i="26"/>
  <c r="E26" i="23"/>
  <c r="N26" i="23"/>
  <c r="O26" i="23"/>
  <c r="O26" i="26"/>
  <c r="E27" i="23"/>
  <c r="N27" i="23"/>
  <c r="O27" i="23"/>
  <c r="O27" i="26"/>
  <c r="Q25" i="26"/>
  <c r="Q26" i="26"/>
  <c r="S51" i="26"/>
  <c r="E22" i="23"/>
  <c r="N22" i="23"/>
  <c r="O22" i="23"/>
  <c r="O22" i="26"/>
  <c r="E23" i="23"/>
  <c r="N23" i="23"/>
  <c r="O23" i="23"/>
  <c r="O23" i="26"/>
  <c r="E24" i="23"/>
  <c r="N24" i="23"/>
  <c r="O24" i="23"/>
  <c r="O24" i="26"/>
  <c r="Q22" i="26"/>
  <c r="Q23" i="26"/>
  <c r="S50" i="26"/>
  <c r="E16" i="23"/>
  <c r="N16" i="23"/>
  <c r="O16" i="23"/>
  <c r="O16" i="26"/>
  <c r="E17" i="23"/>
  <c r="N17" i="23"/>
  <c r="O17" i="23"/>
  <c r="O17" i="26"/>
  <c r="E18" i="23"/>
  <c r="N18" i="23"/>
  <c r="O18" i="23"/>
  <c r="O18" i="26"/>
  <c r="Q16" i="26"/>
  <c r="Q17" i="26"/>
  <c r="S49" i="26"/>
  <c r="O13" i="26"/>
  <c r="O14" i="26"/>
  <c r="E15" i="23"/>
  <c r="N15" i="23"/>
  <c r="O15" i="26"/>
  <c r="Q13" i="26"/>
  <c r="Q14" i="26"/>
  <c r="S48" i="26"/>
  <c r="E7" i="23"/>
  <c r="N7" i="23"/>
  <c r="O7" i="23"/>
  <c r="O7" i="26"/>
  <c r="E8" i="23"/>
  <c r="N8" i="23"/>
  <c r="O8" i="23"/>
  <c r="O8" i="26"/>
  <c r="Q7" i="26"/>
  <c r="Q8" i="26"/>
  <c r="S47" i="26"/>
  <c r="O4" i="23"/>
  <c r="O4" i="26"/>
  <c r="O5" i="23"/>
  <c r="O5" i="26"/>
  <c r="Q4" i="26"/>
  <c r="Q5" i="26"/>
  <c r="S46" i="26"/>
  <c r="Q36" i="26"/>
  <c r="N34" i="26"/>
  <c r="N35" i="26"/>
  <c r="N36" i="26"/>
  <c r="P36" i="26"/>
  <c r="Q33" i="26"/>
  <c r="N31" i="26"/>
  <c r="N32" i="26"/>
  <c r="N33" i="26"/>
  <c r="P33" i="26"/>
  <c r="Q27" i="26"/>
  <c r="N25" i="26"/>
  <c r="N26" i="26"/>
  <c r="N27" i="26"/>
  <c r="P27" i="26"/>
  <c r="Q24" i="26"/>
  <c r="N22" i="26"/>
  <c r="N23" i="26"/>
  <c r="P22" i="26"/>
  <c r="N24" i="26"/>
  <c r="P24" i="26"/>
  <c r="Q15" i="26"/>
  <c r="N13" i="26"/>
  <c r="N14" i="26"/>
  <c r="P13" i="26"/>
  <c r="N15" i="26"/>
  <c r="P15" i="26"/>
  <c r="Q18" i="26"/>
  <c r="N16" i="26"/>
  <c r="N17" i="26"/>
  <c r="P16" i="26"/>
  <c r="N18" i="26"/>
  <c r="P18" i="26"/>
  <c r="Q9" i="26"/>
  <c r="N7" i="26"/>
  <c r="N8" i="26"/>
  <c r="P7" i="26"/>
  <c r="N9" i="26"/>
  <c r="P9" i="26"/>
  <c r="Q6" i="26"/>
  <c r="N4" i="26"/>
  <c r="N5" i="26"/>
  <c r="P4" i="26"/>
  <c r="N6" i="26"/>
  <c r="P6" i="26"/>
  <c r="P35" i="26"/>
  <c r="P32" i="26"/>
  <c r="P26" i="26"/>
  <c r="P23" i="26"/>
  <c r="P17" i="26"/>
  <c r="P14" i="26"/>
  <c r="P8" i="26"/>
  <c r="P5" i="26"/>
  <c r="B3" i="26"/>
  <c r="C3" i="26"/>
  <c r="D3" i="26"/>
  <c r="E3" i="26"/>
  <c r="F3" i="26"/>
  <c r="G3" i="26"/>
  <c r="H3" i="26"/>
  <c r="I3" i="26"/>
  <c r="J3" i="26"/>
  <c r="K3" i="26"/>
  <c r="M3" i="26"/>
  <c r="N3" i="26"/>
  <c r="O3" i="26"/>
  <c r="B4" i="26"/>
  <c r="C4" i="26"/>
  <c r="D4" i="26"/>
  <c r="E4" i="26"/>
  <c r="F4" i="26"/>
  <c r="G4" i="23"/>
  <c r="G4" i="26"/>
  <c r="H4" i="23"/>
  <c r="H4" i="26"/>
  <c r="G52" i="22"/>
  <c r="I4" i="23"/>
  <c r="I4" i="26"/>
  <c r="J1" i="23"/>
  <c r="J4" i="23"/>
  <c r="J4" i="26"/>
  <c r="K4" i="26"/>
  <c r="M4" i="26"/>
  <c r="B5" i="26"/>
  <c r="C5" i="26"/>
  <c r="D5" i="26"/>
  <c r="E5" i="26"/>
  <c r="F5" i="26"/>
  <c r="G5" i="23"/>
  <c r="G5" i="26"/>
  <c r="H5" i="23"/>
  <c r="H5" i="26"/>
  <c r="G97" i="22"/>
  <c r="I5" i="23"/>
  <c r="I5" i="26"/>
  <c r="J5" i="23"/>
  <c r="J5" i="26"/>
  <c r="K5" i="26"/>
  <c r="M5" i="26"/>
  <c r="B6" i="26"/>
  <c r="C6" i="26"/>
  <c r="D6" i="26"/>
  <c r="E6" i="26"/>
  <c r="F6" i="26"/>
  <c r="G6" i="23"/>
  <c r="G6" i="26"/>
  <c r="H6" i="23"/>
  <c r="H6" i="26"/>
  <c r="G60" i="22"/>
  <c r="I6" i="23"/>
  <c r="I6" i="26"/>
  <c r="J6" i="23"/>
  <c r="J6" i="26"/>
  <c r="K6" i="26"/>
  <c r="M6" i="26"/>
  <c r="B7" i="26"/>
  <c r="C7" i="26"/>
  <c r="D7" i="26"/>
  <c r="E7" i="26"/>
  <c r="F7" i="26"/>
  <c r="G7" i="23"/>
  <c r="G7" i="26"/>
  <c r="H7" i="23"/>
  <c r="H7" i="26"/>
  <c r="G21" i="22"/>
  <c r="I7" i="23"/>
  <c r="I7" i="26"/>
  <c r="J7" i="23"/>
  <c r="J7" i="26"/>
  <c r="K7" i="26"/>
  <c r="M7" i="26"/>
  <c r="B8" i="26"/>
  <c r="C8" i="26"/>
  <c r="D8" i="26"/>
  <c r="E8" i="26"/>
  <c r="F8" i="26"/>
  <c r="G8" i="23"/>
  <c r="G8" i="26"/>
  <c r="H8" i="23"/>
  <c r="H8" i="26"/>
  <c r="G57" i="22"/>
  <c r="I8" i="23"/>
  <c r="I8" i="26"/>
  <c r="J8" i="23"/>
  <c r="J8" i="26"/>
  <c r="K8" i="26"/>
  <c r="M8" i="26"/>
  <c r="B9" i="26"/>
  <c r="C9" i="26"/>
  <c r="D9" i="26"/>
  <c r="E9" i="26"/>
  <c r="F9" i="26"/>
  <c r="G9" i="23"/>
  <c r="G9" i="26"/>
  <c r="H9" i="23"/>
  <c r="H9" i="26"/>
  <c r="G17" i="22"/>
  <c r="I9" i="23"/>
  <c r="I9" i="26"/>
  <c r="J9" i="23"/>
  <c r="J9" i="26"/>
  <c r="K9" i="26"/>
  <c r="M9" i="26"/>
  <c r="B13" i="26"/>
  <c r="C13" i="26"/>
  <c r="D13" i="26"/>
  <c r="E13" i="26"/>
  <c r="F13" i="26"/>
  <c r="G13" i="23"/>
  <c r="G13" i="26"/>
  <c r="H13" i="23"/>
  <c r="H13" i="26"/>
  <c r="G89" i="22"/>
  <c r="I13" i="23"/>
  <c r="I13" i="26"/>
  <c r="J13" i="23"/>
  <c r="J13" i="26"/>
  <c r="K13" i="26"/>
  <c r="M13" i="26"/>
  <c r="B14" i="26"/>
  <c r="C14" i="26"/>
  <c r="D14" i="26"/>
  <c r="E14" i="26"/>
  <c r="F14" i="26"/>
  <c r="G14" i="23"/>
  <c r="G14" i="26"/>
  <c r="H14" i="23"/>
  <c r="H14" i="26"/>
  <c r="G90" i="22"/>
  <c r="I14" i="23"/>
  <c r="I14" i="26"/>
  <c r="J14" i="23"/>
  <c r="J14" i="26"/>
  <c r="K14" i="26"/>
  <c r="M14" i="26"/>
  <c r="B15" i="26"/>
  <c r="C15" i="26"/>
  <c r="D15" i="26"/>
  <c r="E15" i="26"/>
  <c r="F15" i="26"/>
  <c r="G15" i="23"/>
  <c r="G15" i="26"/>
  <c r="H15" i="23"/>
  <c r="H15" i="26"/>
  <c r="G18" i="22"/>
  <c r="I15" i="23"/>
  <c r="I15" i="26"/>
  <c r="J15" i="23"/>
  <c r="J15" i="26"/>
  <c r="K15" i="26"/>
  <c r="M15" i="26"/>
  <c r="B16" i="26"/>
  <c r="C16" i="26"/>
  <c r="D16" i="26"/>
  <c r="E16" i="26"/>
  <c r="F16" i="26"/>
  <c r="G16" i="23"/>
  <c r="G16" i="26"/>
  <c r="H16" i="23"/>
  <c r="H16" i="26"/>
  <c r="G26" i="22"/>
  <c r="I16" i="23"/>
  <c r="I16" i="26"/>
  <c r="J16" i="23"/>
  <c r="J16" i="26"/>
  <c r="K16" i="26"/>
  <c r="M16" i="26"/>
  <c r="B17" i="26"/>
  <c r="C17" i="26"/>
  <c r="D17" i="26"/>
  <c r="E17" i="26"/>
  <c r="F17" i="26"/>
  <c r="G17" i="23"/>
  <c r="G17" i="26"/>
  <c r="H17" i="23"/>
  <c r="H17" i="26"/>
  <c r="G54" i="22"/>
  <c r="I17" i="23"/>
  <c r="I17" i="26"/>
  <c r="J17" i="23"/>
  <c r="J17" i="26"/>
  <c r="K17" i="26"/>
  <c r="M17" i="26"/>
  <c r="B18" i="26"/>
  <c r="C18" i="26"/>
  <c r="D18" i="26"/>
  <c r="E18" i="26"/>
  <c r="F18" i="26"/>
  <c r="G18" i="23"/>
  <c r="G18" i="26"/>
  <c r="H18" i="23"/>
  <c r="H18" i="26"/>
  <c r="G23" i="22"/>
  <c r="I18" i="23"/>
  <c r="I18" i="26"/>
  <c r="J18" i="23"/>
  <c r="J18" i="26"/>
  <c r="K18" i="26"/>
  <c r="M18" i="26"/>
  <c r="B22" i="26"/>
  <c r="C22" i="26"/>
  <c r="D22" i="26"/>
  <c r="E22" i="26"/>
  <c r="F22" i="26"/>
  <c r="G22" i="23"/>
  <c r="G22" i="26"/>
  <c r="H22" i="23"/>
  <c r="H22" i="26"/>
  <c r="G59" i="22"/>
  <c r="I22" i="23"/>
  <c r="I22" i="26"/>
  <c r="J22" i="23"/>
  <c r="J22" i="26"/>
  <c r="K22" i="26"/>
  <c r="M22" i="26"/>
  <c r="B23" i="26"/>
  <c r="C23" i="26"/>
  <c r="D23" i="26"/>
  <c r="E23" i="26"/>
  <c r="F23" i="26"/>
  <c r="G23" i="23"/>
  <c r="G23" i="26"/>
  <c r="H23" i="23"/>
  <c r="H23" i="26"/>
  <c r="G62" i="22"/>
  <c r="I23" i="23"/>
  <c r="I23" i="26"/>
  <c r="J23" i="23"/>
  <c r="J23" i="26"/>
  <c r="K23" i="26"/>
  <c r="M23" i="26"/>
  <c r="B24" i="26"/>
  <c r="C24" i="26"/>
  <c r="D24" i="26"/>
  <c r="E24" i="26"/>
  <c r="F24" i="26"/>
  <c r="G24" i="23"/>
  <c r="G24" i="26"/>
  <c r="H24" i="23"/>
  <c r="H24" i="26"/>
  <c r="G93" i="22"/>
  <c r="I24" i="23"/>
  <c r="I24" i="26"/>
  <c r="J24" i="23"/>
  <c r="J24" i="26"/>
  <c r="K24" i="26"/>
  <c r="M24" i="26"/>
  <c r="B25" i="26"/>
  <c r="C25" i="26"/>
  <c r="D25" i="26"/>
  <c r="E25" i="26"/>
  <c r="F25" i="26"/>
  <c r="G25" i="23"/>
  <c r="G25" i="26"/>
  <c r="H25" i="23"/>
  <c r="H25" i="26"/>
  <c r="G55" i="22"/>
  <c r="I25" i="23"/>
  <c r="I25" i="26"/>
  <c r="J25" i="23"/>
  <c r="J25" i="26"/>
  <c r="K25" i="26"/>
  <c r="M25" i="26"/>
  <c r="B26" i="26"/>
  <c r="C26" i="26"/>
  <c r="D26" i="26"/>
  <c r="E26" i="26"/>
  <c r="F26" i="26"/>
  <c r="G26" i="23"/>
  <c r="G26" i="26"/>
  <c r="H26" i="23"/>
  <c r="H26" i="26"/>
  <c r="G15" i="22"/>
  <c r="I26" i="23"/>
  <c r="I26" i="26"/>
  <c r="J26" i="23"/>
  <c r="J26" i="26"/>
  <c r="K26" i="26"/>
  <c r="M26" i="26"/>
  <c r="B27" i="26"/>
  <c r="C27" i="26"/>
  <c r="D27" i="26"/>
  <c r="E27" i="26"/>
  <c r="F27" i="26"/>
  <c r="G27" i="23"/>
  <c r="G27" i="26"/>
  <c r="H27" i="23"/>
  <c r="H27" i="26"/>
  <c r="G95" i="22"/>
  <c r="I27" i="23"/>
  <c r="I27" i="26"/>
  <c r="J27" i="23"/>
  <c r="J27" i="26"/>
  <c r="K27" i="26"/>
  <c r="M27" i="26"/>
  <c r="B31" i="26"/>
  <c r="C31" i="26"/>
  <c r="D31" i="26"/>
  <c r="E31" i="26"/>
  <c r="F31" i="26"/>
  <c r="G31" i="23"/>
  <c r="G31" i="26"/>
  <c r="H31" i="23"/>
  <c r="H31" i="26"/>
  <c r="G91" i="22"/>
  <c r="I31" i="23"/>
  <c r="I31" i="26"/>
  <c r="J31" i="23"/>
  <c r="J31" i="26"/>
  <c r="K31" i="26"/>
  <c r="M31" i="26"/>
  <c r="B32" i="26"/>
  <c r="C32" i="26"/>
  <c r="D32" i="26"/>
  <c r="E32" i="26"/>
  <c r="F32" i="26"/>
  <c r="G32" i="23"/>
  <c r="G32" i="26"/>
  <c r="H32" i="23"/>
  <c r="H32" i="26"/>
  <c r="G24" i="22"/>
  <c r="I32" i="23"/>
  <c r="I32" i="26"/>
  <c r="J32" i="23"/>
  <c r="J32" i="26"/>
  <c r="K32" i="26"/>
  <c r="M32" i="26"/>
  <c r="B33" i="26"/>
  <c r="C33" i="26"/>
  <c r="D33" i="26"/>
  <c r="E33" i="26"/>
  <c r="F33" i="26"/>
  <c r="G33" i="23"/>
  <c r="G33" i="26"/>
  <c r="H33" i="23"/>
  <c r="H33" i="26"/>
  <c r="G56" i="22"/>
  <c r="I33" i="23"/>
  <c r="I33" i="26"/>
  <c r="J33" i="23"/>
  <c r="J33" i="26"/>
  <c r="K33" i="26"/>
  <c r="M33" i="26"/>
  <c r="B34" i="26"/>
  <c r="C34" i="26"/>
  <c r="D34" i="26"/>
  <c r="E34" i="26"/>
  <c r="F34" i="26"/>
  <c r="G34" i="23"/>
  <c r="G34" i="26"/>
  <c r="H34" i="23"/>
  <c r="H34" i="26"/>
  <c r="G99" i="22"/>
  <c r="I34" i="23"/>
  <c r="I34" i="26"/>
  <c r="J34" i="23"/>
  <c r="J34" i="26"/>
  <c r="K34" i="26"/>
  <c r="M34" i="26"/>
  <c r="B35" i="26"/>
  <c r="C35" i="26"/>
  <c r="D35" i="26"/>
  <c r="E35" i="26"/>
  <c r="F35" i="26"/>
  <c r="G35" i="23"/>
  <c r="G35" i="26"/>
  <c r="H35" i="23"/>
  <c r="H35" i="26"/>
  <c r="G25" i="22"/>
  <c r="I35" i="23"/>
  <c r="I35" i="26"/>
  <c r="J35" i="23"/>
  <c r="J35" i="26"/>
  <c r="K35" i="26"/>
  <c r="M35" i="26"/>
  <c r="B36" i="26"/>
  <c r="C36" i="26"/>
  <c r="D36" i="26"/>
  <c r="E36" i="26"/>
  <c r="F36" i="26"/>
  <c r="G36" i="23"/>
  <c r="G36" i="26"/>
  <c r="H36" i="23"/>
  <c r="H36" i="26"/>
  <c r="G19" i="22"/>
  <c r="I36" i="23"/>
  <c r="I36" i="26"/>
  <c r="J36" i="23"/>
  <c r="J36" i="26"/>
  <c r="K36" i="26"/>
  <c r="M36" i="26"/>
  <c r="C40" i="26"/>
  <c r="E10" i="23"/>
  <c r="E11" i="23"/>
  <c r="E20" i="23"/>
  <c r="E21" i="23"/>
  <c r="E30" i="23"/>
  <c r="E40" i="23"/>
  <c r="E40" i="26"/>
  <c r="G10" i="23"/>
  <c r="H10" i="23"/>
  <c r="G11" i="23"/>
  <c r="H11" i="23"/>
  <c r="H40" i="23"/>
  <c r="H40" i="26"/>
  <c r="C41" i="26"/>
  <c r="E41" i="23"/>
  <c r="E41" i="26"/>
  <c r="H41" i="23"/>
  <c r="H41" i="26"/>
  <c r="J10" i="23"/>
  <c r="J11" i="23"/>
  <c r="E12" i="23"/>
  <c r="J12" i="23"/>
  <c r="E19" i="23"/>
  <c r="J19" i="23"/>
  <c r="J20" i="23"/>
  <c r="J21" i="23"/>
  <c r="E28" i="23"/>
  <c r="J28" i="23"/>
  <c r="E29" i="23"/>
  <c r="J29" i="23"/>
  <c r="J30" i="23"/>
  <c r="E37" i="23"/>
  <c r="J37" i="23"/>
  <c r="E38" i="23"/>
  <c r="J38" i="23"/>
  <c r="E39" i="23"/>
  <c r="J39" i="23"/>
  <c r="J41" i="23"/>
  <c r="J41" i="26"/>
  <c r="C42" i="26"/>
  <c r="E42" i="23"/>
  <c r="E42" i="26"/>
  <c r="H42" i="23"/>
  <c r="H42" i="26"/>
  <c r="J42" i="23"/>
  <c r="J42" i="26"/>
  <c r="C45" i="26"/>
  <c r="B45" i="26"/>
  <c r="D45" i="26"/>
  <c r="E45" i="26"/>
  <c r="F45" i="26"/>
  <c r="G45" i="26"/>
  <c r="H45" i="26"/>
  <c r="J45" i="26"/>
  <c r="K45" i="26"/>
  <c r="O45" i="26"/>
  <c r="P45" i="26"/>
  <c r="Q45" i="26"/>
  <c r="C46" i="26"/>
  <c r="B46" i="26"/>
  <c r="E46" i="23"/>
  <c r="E46" i="26"/>
  <c r="F46" i="26"/>
  <c r="G46" i="23"/>
  <c r="G46" i="26"/>
  <c r="H46" i="23"/>
  <c r="H46" i="26"/>
  <c r="J46" i="23"/>
  <c r="J46" i="26"/>
  <c r="K46" i="26"/>
  <c r="N46" i="23"/>
  <c r="N46" i="26"/>
  <c r="O46" i="23"/>
  <c r="O46" i="26"/>
  <c r="P46" i="26"/>
  <c r="C47" i="26"/>
  <c r="B47" i="26"/>
  <c r="E47" i="23"/>
  <c r="E47" i="26"/>
  <c r="F47" i="26"/>
  <c r="G47" i="23"/>
  <c r="G47" i="26"/>
  <c r="H47" i="23"/>
  <c r="H47" i="26"/>
  <c r="J47" i="23"/>
  <c r="J47" i="26"/>
  <c r="K47" i="23"/>
  <c r="K47" i="26"/>
  <c r="N47" i="23"/>
  <c r="N47" i="26"/>
  <c r="O47" i="23"/>
  <c r="O47" i="26"/>
  <c r="P47" i="23"/>
  <c r="P47" i="26"/>
  <c r="Q47" i="23"/>
  <c r="Q47" i="26"/>
  <c r="C48" i="26"/>
  <c r="B48" i="26"/>
  <c r="E49" i="23"/>
  <c r="E48" i="26"/>
  <c r="F48" i="26"/>
  <c r="G49" i="23"/>
  <c r="G48" i="26"/>
  <c r="H49" i="23"/>
  <c r="H48" i="26"/>
  <c r="J49" i="23"/>
  <c r="J48" i="26"/>
  <c r="K49" i="23"/>
  <c r="K48" i="26"/>
  <c r="N49" i="23"/>
  <c r="N48" i="26"/>
  <c r="O48" i="26"/>
  <c r="P49" i="23"/>
  <c r="P48" i="26"/>
  <c r="C49" i="26"/>
  <c r="B49" i="26"/>
  <c r="E50" i="23"/>
  <c r="E49" i="26"/>
  <c r="F49" i="26"/>
  <c r="G50" i="23"/>
  <c r="G49" i="26"/>
  <c r="H50" i="23"/>
  <c r="H49" i="26"/>
  <c r="J50" i="23"/>
  <c r="J49" i="26"/>
  <c r="K50" i="23"/>
  <c r="K49" i="26"/>
  <c r="N50" i="23"/>
  <c r="N49" i="26"/>
  <c r="O50" i="23"/>
  <c r="O49" i="26"/>
  <c r="P50" i="23"/>
  <c r="P49" i="26"/>
  <c r="Q50" i="23"/>
  <c r="Q49" i="26"/>
  <c r="C50" i="26"/>
  <c r="B50" i="26"/>
  <c r="E52" i="23"/>
  <c r="E50" i="26"/>
  <c r="F50" i="26"/>
  <c r="G52" i="23"/>
  <c r="G50" i="26"/>
  <c r="H52" i="23"/>
  <c r="H50" i="26"/>
  <c r="J52" i="23"/>
  <c r="J50" i="26"/>
  <c r="K52" i="23"/>
  <c r="K50" i="26"/>
  <c r="N52" i="23"/>
  <c r="N50" i="26"/>
  <c r="O52" i="23"/>
  <c r="O50" i="26"/>
  <c r="P52" i="23"/>
  <c r="P50" i="26"/>
  <c r="C51" i="26"/>
  <c r="B51" i="26"/>
  <c r="E53" i="23"/>
  <c r="E51" i="26"/>
  <c r="F51" i="26"/>
  <c r="G53" i="23"/>
  <c r="G51" i="26"/>
  <c r="H53" i="23"/>
  <c r="H51" i="26"/>
  <c r="J53" i="23"/>
  <c r="J51" i="26"/>
  <c r="K53" i="23"/>
  <c r="K51" i="26"/>
  <c r="N53" i="23"/>
  <c r="N51" i="26"/>
  <c r="O53" i="23"/>
  <c r="O51" i="26"/>
  <c r="P53" i="23"/>
  <c r="P51" i="26"/>
  <c r="Q53" i="23"/>
  <c r="Q51" i="26"/>
  <c r="C52" i="26"/>
  <c r="B52" i="26"/>
  <c r="E55" i="23"/>
  <c r="E52" i="26"/>
  <c r="F52" i="26"/>
  <c r="G55" i="23"/>
  <c r="G52" i="26"/>
  <c r="H55" i="23"/>
  <c r="H52" i="26"/>
  <c r="J55" i="23"/>
  <c r="J52" i="26"/>
  <c r="K55" i="23"/>
  <c r="K52" i="26"/>
  <c r="N55" i="23"/>
  <c r="N52" i="26"/>
  <c r="O52" i="26"/>
  <c r="P55" i="23"/>
  <c r="P52" i="26"/>
  <c r="C53" i="26"/>
  <c r="B53" i="26"/>
  <c r="E56" i="23"/>
  <c r="E53" i="26"/>
  <c r="F53" i="26"/>
  <c r="G56" i="23"/>
  <c r="G53" i="26"/>
  <c r="H56" i="23"/>
  <c r="H53" i="26"/>
  <c r="J56" i="23"/>
  <c r="J53" i="26"/>
  <c r="K56" i="23"/>
  <c r="K53" i="26"/>
  <c r="N56" i="23"/>
  <c r="N53" i="26"/>
  <c r="O56" i="23"/>
  <c r="O53" i="26"/>
  <c r="P56" i="23"/>
  <c r="P53" i="26"/>
  <c r="Q56" i="23"/>
  <c r="Q53" i="26"/>
  <c r="I59" i="26"/>
  <c r="J48" i="23"/>
  <c r="J51" i="23"/>
  <c r="J54" i="23"/>
  <c r="J57" i="23"/>
  <c r="J59" i="23"/>
  <c r="J59" i="26"/>
  <c r="K48" i="23"/>
  <c r="K51" i="23"/>
  <c r="K54" i="23"/>
  <c r="K57" i="23"/>
  <c r="K59" i="23"/>
  <c r="K59" i="26"/>
  <c r="N10" i="23"/>
  <c r="O10" i="23"/>
  <c r="N11" i="23"/>
  <c r="O11" i="23"/>
  <c r="N12" i="23"/>
  <c r="O12" i="23"/>
  <c r="O48" i="23"/>
  <c r="N19" i="23"/>
  <c r="O19" i="23"/>
  <c r="N20" i="23"/>
  <c r="O20" i="23"/>
  <c r="N21" i="23"/>
  <c r="O21" i="23"/>
  <c r="O51" i="23"/>
  <c r="N28" i="23"/>
  <c r="O28" i="23"/>
  <c r="N29" i="23"/>
  <c r="O29" i="23"/>
  <c r="N30" i="23"/>
  <c r="O30" i="23"/>
  <c r="O54" i="23"/>
  <c r="N37" i="23"/>
  <c r="O37" i="23"/>
  <c r="N38" i="23"/>
  <c r="O38" i="23"/>
  <c r="N39" i="23"/>
  <c r="O39" i="23"/>
  <c r="O57" i="23"/>
  <c r="O59" i="23"/>
  <c r="O59" i="26"/>
  <c r="P48" i="23"/>
  <c r="P51" i="23"/>
  <c r="P54" i="23"/>
  <c r="P57" i="23"/>
  <c r="P59" i="23"/>
  <c r="P59" i="26"/>
  <c r="I60" i="26"/>
  <c r="J60" i="23"/>
  <c r="J60" i="26"/>
  <c r="K60" i="23"/>
  <c r="K60" i="26"/>
  <c r="O60" i="23"/>
  <c r="O60" i="26"/>
  <c r="P60" i="23"/>
  <c r="P60" i="26"/>
  <c r="I62" i="26"/>
  <c r="J62" i="23"/>
  <c r="J62" i="26"/>
  <c r="O62" i="23"/>
  <c r="O62" i="26"/>
  <c r="L56" i="23"/>
  <c r="L53" i="23"/>
  <c r="L50" i="23"/>
  <c r="L47" i="23"/>
  <c r="G16" i="22"/>
  <c r="G22" i="22"/>
  <c r="G20" i="22"/>
  <c r="G88" i="22"/>
  <c r="G61" i="22"/>
  <c r="G58" i="22"/>
  <c r="G94" i="22"/>
  <c r="G96" i="22"/>
  <c r="G53" i="22"/>
  <c r="G51" i="22"/>
  <c r="G92" i="22"/>
  <c r="G98" i="22"/>
  <c r="A1" i="23"/>
  <c r="N57" i="23"/>
  <c r="N54" i="23"/>
  <c r="N51" i="23"/>
  <c r="N48" i="23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2" i="24"/>
  <c r="G12" i="23"/>
  <c r="H12" i="23"/>
  <c r="G19" i="23"/>
  <c r="H19" i="23"/>
  <c r="G20" i="23"/>
  <c r="H20" i="23"/>
  <c r="G21" i="23"/>
  <c r="H21" i="23"/>
  <c r="G28" i="23"/>
  <c r="H28" i="23"/>
  <c r="G29" i="23"/>
  <c r="H29" i="23"/>
  <c r="G30" i="23"/>
  <c r="H30" i="23"/>
  <c r="G37" i="23"/>
  <c r="H37" i="23"/>
  <c r="G38" i="23"/>
  <c r="H38" i="23"/>
  <c r="G39" i="23"/>
  <c r="H39" i="23"/>
  <c r="G48" i="23"/>
  <c r="E48" i="23"/>
  <c r="H48" i="23"/>
  <c r="G51" i="23"/>
  <c r="E51" i="23"/>
  <c r="H51" i="23"/>
  <c r="G54" i="23"/>
  <c r="E54" i="23"/>
  <c r="H54" i="23"/>
  <c r="G57" i="23"/>
  <c r="E57" i="23"/>
  <c r="H57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F34" i="23"/>
  <c r="I39" i="23"/>
  <c r="I38" i="23"/>
  <c r="I37" i="23"/>
  <c r="I30" i="23"/>
  <c r="I29" i="23"/>
  <c r="I28" i="23"/>
  <c r="I21" i="23"/>
  <c r="I20" i="23"/>
  <c r="I19" i="23"/>
  <c r="I12" i="23"/>
  <c r="I11" i="23"/>
  <c r="I10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Q48" i="23"/>
  <c r="Q51" i="23"/>
  <c r="Q54" i="23"/>
  <c r="Q57" i="23"/>
  <c r="L48" i="23"/>
  <c r="L51" i="23"/>
  <c r="L54" i="23"/>
  <c r="L57" i="23"/>
</calcChain>
</file>

<file path=xl/sharedStrings.xml><?xml version="1.0" encoding="utf-8"?>
<sst xmlns="http://schemas.openxmlformats.org/spreadsheetml/2006/main" count="626" uniqueCount="170">
  <si>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</si>
  <si>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</si>
  <si>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</si>
  <si>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</si>
  <si>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</si>
  <si>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</si>
  <si>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</si>
  <si>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</si>
  <si>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</si>
  <si>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</si>
  <si>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</si>
  <si>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</si>
  <si>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</si>
  <si>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</si>
  <si>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</si>
  <si>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</si>
  <si>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</si>
  <si>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</si>
  <si>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</si>
  <si>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</si>
  <si>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</si>
  <si>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</si>
  <si>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</si>
  <si>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</si>
  <si>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</si>
  <si>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</si>
  <si>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</si>
  <si>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</si>
  <si>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</si>
  <si>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</si>
  <si>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</si>
  <si>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</si>
  <si>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</si>
  <si>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</si>
  <si>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</si>
  <si>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</si>
  <si>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</si>
  <si>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</si>
  <si>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</si>
  <si>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</si>
  <si>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</si>
  <si>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</si>
  <si>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CT</t>
    <phoneticPr fontId="4" type="noConversion"/>
  </si>
  <si>
    <t>Tm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</si>
  <si>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</si>
  <si>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</si>
  <si>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</si>
  <si>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</si>
  <si>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</si>
  <si>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</si>
  <si>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</si>
  <si>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</si>
  <si>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</si>
  <si>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</si>
  <si>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</si>
  <si>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</si>
  <si>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</si>
  <si>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</si>
  <si>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</si>
  <si>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</si>
  <si>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</si>
  <si>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</si>
  <si>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</si>
  <si>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</si>
  <si>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</si>
  <si>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</si>
  <si>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</si>
  <si>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</si>
  <si>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</si>
  <si>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</si>
  <si>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</si>
  <si>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</si>
  <si>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</si>
  <si>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</si>
  <si>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</si>
  <si>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</si>
  <si>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</si>
  <si>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</si>
  <si>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</si>
  <si>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</si>
  <si>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</si>
  <si>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</si>
  <si>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</si>
  <si>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</si>
  <si>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</si>
  <si>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</si>
  <si>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</si>
  <si>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</si>
  <si>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</si>
  <si>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</si>
  <si>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</si>
  <si>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</si>
  <si>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</si>
  <si>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</si>
  <si>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</si>
  <si>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</si>
  <si>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</si>
  <si>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</si>
  <si>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</si>
  <si>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</si>
  <si>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</si>
  <si>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</si>
  <si>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</si>
  <si>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</si>
  <si>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</si>
  <si>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</si>
  <si>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</si>
  <si>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</si>
  <si>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</si>
  <si>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</si>
  <si>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</si>
  <si>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</si>
  <si>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</si>
  <si>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</si>
  <si>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</si>
  <si>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</si>
  <si>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</si>
  <si>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</si>
  <si>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</si>
  <si>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</si>
  <si>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</si>
  <si>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</si>
  <si>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</si>
  <si>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</si>
  <si>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</si>
  <si>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</si>
  <si>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</si>
  <si>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</si>
  <si>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</si>
  <si>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</si>
  <si>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</si>
  <si>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</si>
  <si>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</si>
  <si>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</si>
  <si>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</si>
  <si>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</si>
  <si>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</si>
  <si>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</si>
  <si>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</si>
  <si>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</si>
  <si>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</si>
  <si>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</si>
  <si>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</si>
  <si>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</si>
  <si>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</si>
  <si>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</si>
  <si>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</si>
  <si>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</si>
  <si>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</si>
  <si>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</si>
  <si>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</si>
  <si>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</si>
  <si>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</si>
  <si>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</si>
  <si>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</si>
  <si>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</si>
  <si>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</si>
  <si>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</si>
  <si>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</si>
  <si>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</si>
  <si>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</si>
  <si>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</si>
  <si>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diff</t>
  </si>
  <si>
    <t>Avg Nono</t>
  </si>
  <si>
    <t>pval relative to cell type 0aza</t>
  </si>
  <si>
    <t>stdev</t>
  </si>
  <si>
    <t>sem</t>
  </si>
  <si>
    <t>CV</t>
  </si>
  <si>
    <t>SEM</t>
  </si>
  <si>
    <t>1/30/14 - qPCR #53: gene1 = 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</si>
</sst>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4" fontId="0" fillId="2" borderId="0" xfId="0" applyNumberFormat="1" applyFill="1" applyBorder="1" applyAlignment="1" applyProtection="1">
      <alignment horizontal="center"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horizontal="center"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horizontal="center"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49" fontId="0" fillId="2" borderId="0" xfId="0" applyNumberFormat="1" applyFill="1" applyBorder="1" applyAlignment="1" applyProtection="1">
      <alignment horizontal="center" vertical="top"/>
    </xf>
    <xf numFmtId="49" fontId="0" fillId="2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4" xfId="0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0" borderId="4" xfId="0" applyBorder="1"/>
    <xf numFmtId="2" fontId="0" fillId="2" borderId="0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8" borderId="0" xfId="0" applyNumberFormat="1" applyFill="1" applyAlignment="1">
      <alignment horizontal="center"/>
    </xf>
    <xf numFmtId="167" fontId="0" fillId="8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8" borderId="1" xfId="0" applyFill="1" applyBorder="1"/>
    <xf numFmtId="2" fontId="0" fillId="8" borderId="1" xfId="0" applyNumberFormat="1" applyFill="1" applyBorder="1" applyAlignment="1">
      <alignment horizontal="right"/>
    </xf>
    <xf numFmtId="2" fontId="0" fillId="8" borderId="1" xfId="0" applyNumberFormat="1" applyFill="1" applyBorder="1" applyAlignment="1">
      <alignment horizontal="center"/>
    </xf>
    <xf numFmtId="167" fontId="0" fillId="8" borderId="1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8" borderId="1" xfId="0" applyNumberFormat="1" applyFill="1" applyBorder="1"/>
    <xf numFmtId="0" fontId="0" fillId="9" borderId="0" xfId="0" applyFill="1"/>
    <xf numFmtId="2" fontId="0" fillId="9" borderId="0" xfId="0" applyNumberFormat="1" applyFill="1"/>
    <xf numFmtId="2" fontId="0" fillId="9" borderId="0" xfId="0" applyNumberFormat="1" applyFill="1" applyAlignment="1">
      <alignment horizontal="right"/>
    </xf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0" xfId="0" applyFont="1"/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34.11758041736864</c:v>
                </c:pt>
                <c:pt idx="1">
                  <c:v>32.64046787586473</c:v>
                </c:pt>
                <c:pt idx="2">
                  <c:v>31.04715012295751</c:v>
                </c:pt>
                <c:pt idx="3">
                  <c:v>35.79079673534854</c:v>
                </c:pt>
                <c:pt idx="4">
                  <c:v>32.18873274778018</c:v>
                </c:pt>
                <c:pt idx="5">
                  <c:v>31.79223048664168</c:v>
                </c:pt>
                <c:pt idx="6">
                  <c:v>31.20782505511821</c:v>
                </c:pt>
                <c:pt idx="7">
                  <c:v>32.58900672589902</c:v>
                </c:pt>
                <c:pt idx="8">
                  <c:v>33.35307867133323</c:v>
                </c:pt>
                <c:pt idx="10">
                  <c:v>33.37126983882023</c:v>
                </c:pt>
                <c:pt idx="11">
                  <c:v>34.88678587408936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33.39513182924114</c:v>
                </c:pt>
                <c:pt idx="1">
                  <c:v>32.49949102706405</c:v>
                </c:pt>
                <c:pt idx="2" formatCode="@">
                  <c:v>31.44187044025904</c:v>
                </c:pt>
                <c:pt idx="4" formatCode="@">
                  <c:v>32.8865155420986</c:v>
                </c:pt>
                <c:pt idx="5" formatCode="@">
                  <c:v>32.05602125832263</c:v>
                </c:pt>
                <c:pt idx="6" formatCode="@">
                  <c:v>30.8648745179096</c:v>
                </c:pt>
                <c:pt idx="7" formatCode="@">
                  <c:v>32.44700269751831</c:v>
                </c:pt>
                <c:pt idx="8" formatCode="@">
                  <c:v>33.2963160786386</c:v>
                </c:pt>
                <c:pt idx="9" formatCode="@">
                  <c:v>37.84357078222294</c:v>
                </c:pt>
                <c:pt idx="10" formatCode="@">
                  <c:v>32.64729238937647</c:v>
                </c:pt>
                <c:pt idx="11" formatCode="@">
                  <c:v>34.02617820241732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886712"/>
        <c:axId val="751687144"/>
      </c:scatterChart>
      <c:valAx>
        <c:axId val="75088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51687144"/>
        <c:crosses val="autoZero"/>
        <c:crossBetween val="midCat"/>
      </c:valAx>
      <c:valAx>
        <c:axId val="7516871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50886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Analysis!$J$4:$J$12</c:f>
              <c:numCache>
                <c:formatCode>0.00</c:formatCode>
                <c:ptCount val="9"/>
                <c:pt idx="0">
                  <c:v>1.096176936233489</c:v>
                </c:pt>
                <c:pt idx="1">
                  <c:v>1.239616432414833</c:v>
                </c:pt>
                <c:pt idx="2">
                  <c:v>0.735922388123637</c:v>
                </c:pt>
                <c:pt idx="3">
                  <c:v>15.79765012253316</c:v>
                </c:pt>
                <c:pt idx="4">
                  <c:v>22.86842872071759</c:v>
                </c:pt>
                <c:pt idx="5">
                  <c:v>13.67508196769546</c:v>
                </c:pt>
                <c:pt idx="6">
                  <c:v>29.8318484188274</c:v>
                </c:pt>
                <c:pt idx="7">
                  <c:v>31.96717610108125</c:v>
                </c:pt>
                <c:pt idx="8">
                  <c:v>7.223058380580151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Analysis!$J$13:$J$21</c:f>
              <c:numCache>
                <c:formatCode>0.00</c:formatCode>
                <c:ptCount val="9"/>
                <c:pt idx="0">
                  <c:v>0.823786170820212</c:v>
                </c:pt>
                <c:pt idx="1">
                  <c:v>0.204856293679186</c:v>
                </c:pt>
                <c:pt idx="2">
                  <c:v>0.585276850396241</c:v>
                </c:pt>
                <c:pt idx="3">
                  <c:v>1.475808795015926</c:v>
                </c:pt>
                <c:pt idx="4">
                  <c:v>2.210813862549807</c:v>
                </c:pt>
                <c:pt idx="5">
                  <c:v>3.233934551955513</c:v>
                </c:pt>
                <c:pt idx="6">
                  <c:v>3.22626758751007</c:v>
                </c:pt>
                <c:pt idx="7">
                  <c:v>4.402257715358153</c:v>
                </c:pt>
                <c:pt idx="8">
                  <c:v>6.417212653704136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Analysis!$J$22:$J$30</c:f>
              <c:numCache>
                <c:formatCode>0.00</c:formatCode>
                <c:ptCount val="9"/>
                <c:pt idx="0">
                  <c:v>0.112148503218406</c:v>
                </c:pt>
                <c:pt idx="1">
                  <c:v>0.170173690874111</c:v>
                </c:pt>
                <c:pt idx="2">
                  <c:v>0.268259949540726</c:v>
                </c:pt>
                <c:pt idx="3">
                  <c:v>5.774483368709164</c:v>
                </c:pt>
                <c:pt idx="4">
                  <c:v>2.397667714162226</c:v>
                </c:pt>
                <c:pt idx="5">
                  <c:v>9.95703014203674</c:v>
                </c:pt>
                <c:pt idx="6">
                  <c:v>6.728471611521132</c:v>
                </c:pt>
                <c:pt idx="7">
                  <c:v>5.608181401654994</c:v>
                </c:pt>
                <c:pt idx="8">
                  <c:v>4.45155487060758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Analysis!$J$31:$J$39</c:f>
              <c:numCache>
                <c:formatCode>0.00</c:formatCode>
                <c:ptCount val="9"/>
                <c:pt idx="0">
                  <c:v>1.372453871964412</c:v>
                </c:pt>
                <c:pt idx="1">
                  <c:v>0.141063541938065</c:v>
                </c:pt>
                <c:pt idx="2">
                  <c:v>0.664413700232755</c:v>
                </c:pt>
                <c:pt idx="3">
                  <c:v>5.176539869915137</c:v>
                </c:pt>
                <c:pt idx="4">
                  <c:v>4.024213207626909</c:v>
                </c:pt>
                <c:pt idx="5">
                  <c:v>5.580381335539158</c:v>
                </c:pt>
                <c:pt idx="6">
                  <c:v>8.537785897451821</c:v>
                </c:pt>
                <c:pt idx="7">
                  <c:v>5.656788161917834</c:v>
                </c:pt>
                <c:pt idx="8">
                  <c:v>5.456623131107108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Analysis!$J$46:$J$57</c:f>
              <c:numCache>
                <c:formatCode>0.00</c:formatCode>
                <c:ptCount val="12"/>
                <c:pt idx="0">
                  <c:v>0.999999999999998</c:v>
                </c:pt>
                <c:pt idx="1">
                  <c:v>17.0315007590896</c:v>
                </c:pt>
                <c:pt idx="2">
                  <c:v>19.02692125171846</c:v>
                </c:pt>
                <c:pt idx="3">
                  <c:v>0.462248011512765</c:v>
                </c:pt>
                <c:pt idx="4">
                  <c:v>2.193332631394729</c:v>
                </c:pt>
                <c:pt idx="5">
                  <c:v>4.500292684825613</c:v>
                </c:pt>
                <c:pt idx="6">
                  <c:v>0.172351041778475</c:v>
                </c:pt>
                <c:pt idx="7">
                  <c:v>5.165876079722276</c:v>
                </c:pt>
                <c:pt idx="8">
                  <c:v>5.517598175647435</c:v>
                </c:pt>
                <c:pt idx="9">
                  <c:v>0.504797319394949</c:v>
                </c:pt>
                <c:pt idx="10">
                  <c:v>4.88046805324913</c:v>
                </c:pt>
                <c:pt idx="11">
                  <c:v>6.41130412247036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72424"/>
        <c:axId val="765777736"/>
      </c:scatterChart>
      <c:valAx>
        <c:axId val="765772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5777736"/>
        <c:crosses val="autoZero"/>
        <c:crossBetween val="midCat"/>
      </c:valAx>
      <c:valAx>
        <c:axId val="76577773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65772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Analysis!$N$4:$N$12</c:f>
              <c:numCache>
                <c:formatCode>0.00</c:formatCode>
                <c:ptCount val="9"/>
                <c:pt idx="0">
                  <c:v>15.07941703780634</c:v>
                </c:pt>
                <c:pt idx="1">
                  <c:v>15.33629241369742</c:v>
                </c:pt>
                <c:pt idx="2">
                  <c:v>15.9758623928718</c:v>
                </c:pt>
                <c:pt idx="3">
                  <c:v>11.42879056646441</c:v>
                </c:pt>
                <c:pt idx="4">
                  <c:v>10.71045348224356</c:v>
                </c:pt>
                <c:pt idx="5">
                  <c:v>11.43479077660052</c:v>
                </c:pt>
                <c:pt idx="6">
                  <c:v>10.86504334877216</c:v>
                </c:pt>
                <c:pt idx="7">
                  <c:v>10.53262923017849</c:v>
                </c:pt>
                <c:pt idx="8">
                  <c:v>12.02433881068571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Analysis!$N$13:$N$21</c:f>
              <c:numCache>
                <c:formatCode>0.00</c:formatCode>
                <c:ptCount val="9"/>
                <c:pt idx="0">
                  <c:v>15.45056937101447</c:v>
                </c:pt>
                <c:pt idx="1">
                  <c:v>17.63593199603406</c:v>
                </c:pt>
                <c:pt idx="2">
                  <c:v>16.412440443912</c:v>
                </c:pt>
                <c:pt idx="3">
                  <c:v>14.63075534356171</c:v>
                </c:pt>
                <c:pt idx="4">
                  <c:v>14.11908644305334</c:v>
                </c:pt>
                <c:pt idx="5">
                  <c:v>14.26461746427479</c:v>
                </c:pt>
                <c:pt idx="6">
                  <c:v>13.40651897824423</c:v>
                </c:pt>
                <c:pt idx="7">
                  <c:v>13.155660435357</c:v>
                </c:pt>
                <c:pt idx="8">
                  <c:v>12.86242766582131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Analysis!$N$22:$N$30</c:f>
              <c:numCache>
                <c:formatCode>0.00</c:formatCode>
                <c:ptCount val="9"/>
                <c:pt idx="0">
                  <c:v>18.39344668336081</c:v>
                </c:pt>
                <c:pt idx="1">
                  <c:v>17.78419003376014</c:v>
                </c:pt>
                <c:pt idx="2">
                  <c:v>17.20829560368016</c:v>
                </c:pt>
                <c:pt idx="3">
                  <c:v>12.6663603115114</c:v>
                </c:pt>
                <c:pt idx="4">
                  <c:v>13.31638247264305</c:v>
                </c:pt>
                <c:pt idx="5">
                  <c:v>12.08407434156343</c:v>
                </c:pt>
                <c:pt idx="6">
                  <c:v>12.36608842139962</c:v>
                </c:pt>
                <c:pt idx="7">
                  <c:v>12.94105123348703</c:v>
                </c:pt>
                <c:pt idx="8">
                  <c:v>12.67619852487863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Analysis!$N$31:$N$39</c:f>
              <c:numCache>
                <c:formatCode>0.00</c:formatCode>
                <c:ptCount val="9"/>
                <c:pt idx="0">
                  <c:v>15.10792486066114</c:v>
                </c:pt>
                <c:pt idx="1">
                  <c:v>17.51678113080137</c:v>
                </c:pt>
                <c:pt idx="2">
                  <c:v>15.93647655683308</c:v>
                </c:pt>
                <c:pt idx="3">
                  <c:v>13.27409193024806</c:v>
                </c:pt>
                <c:pt idx="4">
                  <c:v>13.53207206638664</c:v>
                </c:pt>
                <c:pt idx="5">
                  <c:v>13.01532623507978</c:v>
                </c:pt>
                <c:pt idx="6">
                  <c:v>13.29785021961311</c:v>
                </c:pt>
                <c:pt idx="7">
                  <c:v>13.00517882876077</c:v>
                </c:pt>
                <c:pt idx="8">
                  <c:v>12.57206610740422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Analysis!$N$46:$N$57</c:f>
              <c:numCache>
                <c:formatCode>0.00</c:formatCode>
                <c:ptCount val="12"/>
                <c:pt idx="0">
                  <c:v>15.46385728145852</c:v>
                </c:pt>
                <c:pt idx="1">
                  <c:v>11.1913449417695</c:v>
                </c:pt>
                <c:pt idx="2">
                  <c:v>11.14067046321212</c:v>
                </c:pt>
                <c:pt idx="3">
                  <c:v>16.49964727032018</c:v>
                </c:pt>
                <c:pt idx="4">
                  <c:v>14.33815308362995</c:v>
                </c:pt>
                <c:pt idx="5">
                  <c:v>13.14153569314084</c:v>
                </c:pt>
                <c:pt idx="6">
                  <c:v>17.79531077360037</c:v>
                </c:pt>
                <c:pt idx="7">
                  <c:v>12.68893904190596</c:v>
                </c:pt>
                <c:pt idx="8">
                  <c:v>12.66111272658843</c:v>
                </c:pt>
                <c:pt idx="9">
                  <c:v>16.18706084943186</c:v>
                </c:pt>
                <c:pt idx="10">
                  <c:v>13.27383007723816</c:v>
                </c:pt>
                <c:pt idx="11">
                  <c:v>12.95836505192603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824568"/>
        <c:axId val="765829880"/>
      </c:scatterChart>
      <c:valAx>
        <c:axId val="765824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5829880"/>
        <c:crosses val="autoZero"/>
        <c:crossBetween val="midCat"/>
      </c:valAx>
      <c:valAx>
        <c:axId val="76582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65824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Nes - HKG Corrected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Analysis!$O$4:$O$12</c:f>
              <c:numCache>
                <c:formatCode>0.00</c:formatCode>
                <c:ptCount val="9"/>
                <c:pt idx="0">
                  <c:v>1.305353220213525</c:v>
                </c:pt>
                <c:pt idx="1">
                  <c:v>1.092448195358439</c:v>
                </c:pt>
                <c:pt idx="2">
                  <c:v>0.701247140825034</c:v>
                </c:pt>
                <c:pt idx="3">
                  <c:v>16.3936672484343</c:v>
                </c:pt>
                <c:pt idx="4">
                  <c:v>26.97224681155592</c:v>
                </c:pt>
                <c:pt idx="5">
                  <c:v>16.32562710375252</c:v>
                </c:pt>
                <c:pt idx="6">
                  <c:v>24.23153566205428</c:v>
                </c:pt>
                <c:pt idx="7">
                  <c:v>30.51037593781902</c:v>
                </c:pt>
                <c:pt idx="8">
                  <c:v>10.84921286662553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Analysis!$O$13:$O$21</c:f>
              <c:numCache>
                <c:formatCode>0.00</c:formatCode>
                <c:ptCount val="9"/>
                <c:pt idx="0">
                  <c:v>1.009253024634852</c:v>
                </c:pt>
                <c:pt idx="1">
                  <c:v>0.221891342667159</c:v>
                </c:pt>
                <c:pt idx="2">
                  <c:v>0.51814106653402</c:v>
                </c:pt>
                <c:pt idx="3">
                  <c:v>1.781511674757248</c:v>
                </c:pt>
                <c:pt idx="4">
                  <c:v>2.539898488666222</c:v>
                </c:pt>
                <c:pt idx="5">
                  <c:v>2.296186487863826</c:v>
                </c:pt>
                <c:pt idx="6">
                  <c:v>4.162176956850075</c:v>
                </c:pt>
                <c:pt idx="7">
                  <c:v>4.952636871469665</c:v>
                </c:pt>
                <c:pt idx="8">
                  <c:v>6.068877144354514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Analysis!$O$22:$O$30</c:f>
              <c:numCache>
                <c:formatCode>0.00</c:formatCode>
                <c:ptCount val="9"/>
                <c:pt idx="0">
                  <c:v>0.131251935083353</c:v>
                </c:pt>
                <c:pt idx="1">
                  <c:v>0.200221283769112</c:v>
                </c:pt>
                <c:pt idx="2">
                  <c:v>0.298450107340196</c:v>
                </c:pt>
                <c:pt idx="3">
                  <c:v>6.952331961620353</c:v>
                </c:pt>
                <c:pt idx="4">
                  <c:v>4.43051623581289</c:v>
                </c:pt>
                <c:pt idx="5">
                  <c:v>10.4091686184175</c:v>
                </c:pt>
                <c:pt idx="6">
                  <c:v>8.56093789544275</c:v>
                </c:pt>
                <c:pt idx="7">
                  <c:v>5.74698804467436</c:v>
                </c:pt>
                <c:pt idx="8">
                  <c:v>6.90508300291682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Analysis!$O$31:$O$39</c:f>
              <c:numCache>
                <c:formatCode>0.00</c:formatCode>
                <c:ptCount val="9"/>
                <c:pt idx="0">
                  <c:v>1.279812463037657</c:v>
                </c:pt>
                <c:pt idx="1">
                  <c:v>0.240995172195423</c:v>
                </c:pt>
                <c:pt idx="2">
                  <c:v>0.72065502889259</c:v>
                </c:pt>
                <c:pt idx="3">
                  <c:v>4.562312760533816</c:v>
                </c:pt>
                <c:pt idx="4">
                  <c:v>3.815270151767299</c:v>
                </c:pt>
                <c:pt idx="5">
                  <c:v>5.458600243940707</c:v>
                </c:pt>
                <c:pt idx="6">
                  <c:v>4.48779588937233</c:v>
                </c:pt>
                <c:pt idx="7">
                  <c:v>5.497129447696868</c:v>
                </c:pt>
                <c:pt idx="8">
                  <c:v>7.421913433454637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Analysis!$O$46:$O$57</c:f>
              <c:numCache>
                <c:formatCode>0.00</c:formatCode>
                <c:ptCount val="12"/>
                <c:pt idx="0">
                  <c:v>0.999999999999999</c:v>
                </c:pt>
                <c:pt idx="1">
                  <c:v>19.32655162188746</c:v>
                </c:pt>
                <c:pt idx="2">
                  <c:v>20.01745722538579</c:v>
                </c:pt>
                <c:pt idx="3">
                  <c:v>0.487748726509454</c:v>
                </c:pt>
                <c:pt idx="4">
                  <c:v>2.182080306624193</c:v>
                </c:pt>
                <c:pt idx="5">
                  <c:v>5.001363930305703</c:v>
                </c:pt>
                <c:pt idx="6">
                  <c:v>0.198683849275176</c:v>
                </c:pt>
                <c:pt idx="7">
                  <c:v>6.844372310040251</c:v>
                </c:pt>
                <c:pt idx="8">
                  <c:v>6.977666063752115</c:v>
                </c:pt>
                <c:pt idx="9">
                  <c:v>0.605750851184679</c:v>
                </c:pt>
                <c:pt idx="10">
                  <c:v>4.56314090765966</c:v>
                </c:pt>
                <c:pt idx="11">
                  <c:v>5.678430503908403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877160"/>
        <c:axId val="765882472"/>
      </c:scatterChart>
      <c:valAx>
        <c:axId val="765877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5882472"/>
        <c:crosses val="autoZero"/>
        <c:crossBetween val="midCat"/>
      </c:valAx>
      <c:valAx>
        <c:axId val="76588247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65877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xVal>
            <c:numRef>
              <c:f>Sheet1!$A$4:$A$12</c:f>
              <c:numCache>
                <c:formatCode>General</c:formatCode>
                <c:ptCount val="9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</c:numCache>
            </c:numRef>
          </c:xVal>
          <c:yVal>
            <c:numRef>
              <c:f>Sheet1!$O$4:$O$12</c:f>
              <c:numCache>
                <c:formatCode>0.00</c:formatCode>
                <c:ptCount val="9"/>
                <c:pt idx="0">
                  <c:v>1.305353220213525</c:v>
                </c:pt>
                <c:pt idx="1">
                  <c:v>1.092448195358439</c:v>
                </c:pt>
                <c:pt idx="2">
                  <c:v>0.701247140825034</c:v>
                </c:pt>
                <c:pt idx="3">
                  <c:v>16.3936672484343</c:v>
                </c:pt>
                <c:pt idx="4">
                  <c:v>26.97224681155592</c:v>
                </c:pt>
                <c:pt idx="5">
                  <c:v>16.32562710375252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xVal>
            <c:numRef>
              <c:f>Sheet1!$A$13:$A$21</c:f>
              <c:numCache>
                <c:formatCode>General</c:formatCode>
                <c:ptCount val="9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</c:numCache>
            </c:numRef>
          </c:xVal>
          <c:yVal>
            <c:numRef>
              <c:f>Sheet1!$O$13:$O$21</c:f>
              <c:numCache>
                <c:formatCode>0.00</c:formatCode>
                <c:ptCount val="9"/>
                <c:pt idx="0">
                  <c:v>1.009253024634852</c:v>
                </c:pt>
                <c:pt idx="1">
                  <c:v>0.221891342667159</c:v>
                </c:pt>
                <c:pt idx="2">
                  <c:v>0.51814106653402</c:v>
                </c:pt>
                <c:pt idx="3">
                  <c:v>1.781511674757248</c:v>
                </c:pt>
                <c:pt idx="4">
                  <c:v>2.539898488666222</c:v>
                </c:pt>
                <c:pt idx="5">
                  <c:v>2.296186487863826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xVal>
            <c:numRef>
              <c:f>Sheet1!$A$22:$A$30</c:f>
              <c:numCache>
                <c:formatCode>General</c:formatCode>
                <c:ptCount val="9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</c:numCache>
            </c:numRef>
          </c:xVal>
          <c:yVal>
            <c:numRef>
              <c:f>Sheet1!$O$22:$O$30</c:f>
              <c:numCache>
                <c:formatCode>0.00</c:formatCode>
                <c:ptCount val="9"/>
                <c:pt idx="0">
                  <c:v>0.131251935083353</c:v>
                </c:pt>
                <c:pt idx="1">
                  <c:v>0.200221283769112</c:v>
                </c:pt>
                <c:pt idx="2">
                  <c:v>0.298450107340196</c:v>
                </c:pt>
                <c:pt idx="3">
                  <c:v>6.952331961620353</c:v>
                </c:pt>
                <c:pt idx="4">
                  <c:v>4.43051623581289</c:v>
                </c:pt>
                <c:pt idx="5">
                  <c:v>10.4091686184175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xVal>
            <c:numRef>
              <c:f>Sheet1!$A$31:$A$39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xVal>
          <c:yVal>
            <c:numRef>
              <c:f>Sheet1!$O$31:$O$39</c:f>
              <c:numCache>
                <c:formatCode>0.00</c:formatCode>
                <c:ptCount val="9"/>
                <c:pt idx="0">
                  <c:v>1.279812463037657</c:v>
                </c:pt>
                <c:pt idx="1">
                  <c:v>0.240995172195423</c:v>
                </c:pt>
                <c:pt idx="2">
                  <c:v>0.72065502889259</c:v>
                </c:pt>
                <c:pt idx="3">
                  <c:v>4.562312760533816</c:v>
                </c:pt>
                <c:pt idx="4">
                  <c:v>3.815270151767299</c:v>
                </c:pt>
                <c:pt idx="5">
                  <c:v>5.458600243940707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2.5</c:v>
                </c:pt>
                <c:pt idx="4">
                  <c:v>3.0</c:v>
                </c:pt>
                <c:pt idx="5">
                  <c:v>3.5</c:v>
                </c:pt>
                <c:pt idx="6">
                  <c:v>4.0</c:v>
                </c:pt>
                <c:pt idx="7">
                  <c:v>4.5</c:v>
                </c:pt>
              </c:numCache>
            </c:numRef>
          </c:xVal>
          <c:yVal>
            <c:numRef>
              <c:f>Sheet1!$O$46:$O$57</c:f>
              <c:numCache>
                <c:formatCode>0.00</c:formatCode>
                <c:ptCount val="12"/>
                <c:pt idx="0">
                  <c:v>0.999999999999999</c:v>
                </c:pt>
                <c:pt idx="1">
                  <c:v>19.32655162188746</c:v>
                </c:pt>
                <c:pt idx="2">
                  <c:v>0.487748726509454</c:v>
                </c:pt>
                <c:pt idx="3">
                  <c:v>2.182080306624193</c:v>
                </c:pt>
                <c:pt idx="4">
                  <c:v>0.198683849275176</c:v>
                </c:pt>
                <c:pt idx="5">
                  <c:v>6.844372310040251</c:v>
                </c:pt>
                <c:pt idx="6">
                  <c:v>0.605750851184679</c:v>
                </c:pt>
                <c:pt idx="7">
                  <c:v>4.56314090765966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859576"/>
        <c:axId val="601864664"/>
      </c:scatterChart>
      <c:valAx>
        <c:axId val="601859576"/>
        <c:scaling>
          <c:orientation val="minMax"/>
          <c:max val="5.0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601864664"/>
        <c:crosses val="autoZero"/>
        <c:crossBetween val="midCat"/>
      </c:valAx>
      <c:valAx>
        <c:axId val="60186466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0185957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0.176904081014217</c:v>
                  </c:pt>
                  <c:pt idx="1">
                    <c:v>3.537587739290168</c:v>
                  </c:pt>
                  <c:pt idx="2">
                    <c:v>0.229600289453919</c:v>
                  </c:pt>
                  <c:pt idx="3">
                    <c:v>0.223536755875528</c:v>
                  </c:pt>
                  <c:pt idx="4">
                    <c:v>0.0485116833833333</c:v>
                  </c:pt>
                  <c:pt idx="5">
                    <c:v>1.732909540158948</c:v>
                  </c:pt>
                  <c:pt idx="6">
                    <c:v>0.30017328125594</c:v>
                  </c:pt>
                  <c:pt idx="7">
                    <c:v>0.475040214909758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0.176904081014217</c:v>
                  </c:pt>
                  <c:pt idx="1">
                    <c:v>3.537587739290168</c:v>
                  </c:pt>
                  <c:pt idx="2">
                    <c:v>0.229600289453919</c:v>
                  </c:pt>
                  <c:pt idx="3">
                    <c:v>0.223536755875528</c:v>
                  </c:pt>
                  <c:pt idx="4">
                    <c:v>0.0485116833833333</c:v>
                  </c:pt>
                  <c:pt idx="5">
                    <c:v>1.732909540158948</c:v>
                  </c:pt>
                  <c:pt idx="6">
                    <c:v>0.30017328125594</c:v>
                  </c:pt>
                  <c:pt idx="7">
                    <c:v>0.475040214909758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0.999999999999999</c:v>
                </c:pt>
                <c:pt idx="1">
                  <c:v>19.32655162188746</c:v>
                </c:pt>
                <c:pt idx="2">
                  <c:v>0.487748726509454</c:v>
                </c:pt>
                <c:pt idx="3">
                  <c:v>2.182080306624193</c:v>
                </c:pt>
                <c:pt idx="4">
                  <c:v>0.198683849275176</c:v>
                </c:pt>
                <c:pt idx="5">
                  <c:v>6.844372310040251</c:v>
                </c:pt>
                <c:pt idx="6">
                  <c:v>0.605750851184679</c:v>
                </c:pt>
                <c:pt idx="7">
                  <c:v>4.56314090765966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1586744"/>
        <c:axId val="730719144"/>
      </c:barChart>
      <c:catAx>
        <c:axId val="751586744"/>
        <c:scaling>
          <c:orientation val="minMax"/>
        </c:scaling>
        <c:delete val="0"/>
        <c:axPos val="b"/>
        <c:majorTickMark val="out"/>
        <c:minorTickMark val="none"/>
        <c:tickLblPos val="nextTo"/>
        <c:crossAx val="730719144"/>
        <c:crosses val="autoZero"/>
        <c:auto val="1"/>
        <c:lblAlgn val="ctr"/>
        <c:lblOffset val="100"/>
        <c:noMultiLvlLbl val="0"/>
      </c:catAx>
      <c:valAx>
        <c:axId val="730719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51586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0.176904081014217</c:v>
                  </c:pt>
                  <c:pt idx="1">
                    <c:v>3.537587739290168</c:v>
                  </c:pt>
                  <c:pt idx="2">
                    <c:v>0.229600289453919</c:v>
                  </c:pt>
                  <c:pt idx="3">
                    <c:v>0.223536755875528</c:v>
                  </c:pt>
                  <c:pt idx="4">
                    <c:v>0.0485116833833333</c:v>
                  </c:pt>
                  <c:pt idx="5">
                    <c:v>1.732909540158948</c:v>
                  </c:pt>
                  <c:pt idx="6">
                    <c:v>0.30017328125594</c:v>
                  </c:pt>
                  <c:pt idx="7">
                    <c:v>0.475040214909758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0.176904081014217</c:v>
                  </c:pt>
                  <c:pt idx="1">
                    <c:v>3.537587739290168</c:v>
                  </c:pt>
                  <c:pt idx="2">
                    <c:v>0.229600289453919</c:v>
                  </c:pt>
                  <c:pt idx="3">
                    <c:v>0.223536755875528</c:v>
                  </c:pt>
                  <c:pt idx="4">
                    <c:v>0.0485116833833333</c:v>
                  </c:pt>
                  <c:pt idx="5">
                    <c:v>1.732909540158948</c:v>
                  </c:pt>
                  <c:pt idx="6">
                    <c:v>0.30017328125594</c:v>
                  </c:pt>
                  <c:pt idx="7">
                    <c:v>0.475040214909758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0.999999999999999</c:v>
                </c:pt>
                <c:pt idx="1">
                  <c:v>19.32655162188746</c:v>
                </c:pt>
                <c:pt idx="2">
                  <c:v>0.487748726509454</c:v>
                </c:pt>
                <c:pt idx="3">
                  <c:v>2.182080306624193</c:v>
                </c:pt>
                <c:pt idx="4">
                  <c:v>0.198683849275176</c:v>
                </c:pt>
                <c:pt idx="5">
                  <c:v>6.844372310040251</c:v>
                </c:pt>
                <c:pt idx="6">
                  <c:v>0.605750851184679</c:v>
                </c:pt>
                <c:pt idx="7">
                  <c:v>4.56314090765966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920296"/>
        <c:axId val="765923208"/>
      </c:barChart>
      <c:catAx>
        <c:axId val="765920296"/>
        <c:scaling>
          <c:orientation val="minMax"/>
        </c:scaling>
        <c:delete val="0"/>
        <c:axPos val="b"/>
        <c:majorTickMark val="out"/>
        <c:minorTickMark val="none"/>
        <c:tickLblPos val="nextTo"/>
        <c:crossAx val="765923208"/>
        <c:crosses val="autoZero"/>
        <c:auto val="1"/>
        <c:lblAlgn val="ctr"/>
        <c:lblOffset val="100"/>
        <c:noMultiLvlLbl val="0"/>
      </c:catAx>
      <c:valAx>
        <c:axId val="765923208"/>
        <c:scaling>
          <c:logBase val="10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65920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34.11758041736864</c:v>
                </c:pt>
                <c:pt idx="1">
                  <c:v>32.64046787586473</c:v>
                </c:pt>
                <c:pt idx="2">
                  <c:v>31.04715012295751</c:v>
                </c:pt>
                <c:pt idx="3">
                  <c:v>35.79079673534854</c:v>
                </c:pt>
                <c:pt idx="4">
                  <c:v>32.18873274778018</c:v>
                </c:pt>
                <c:pt idx="5">
                  <c:v>31.79223048664168</c:v>
                </c:pt>
                <c:pt idx="6">
                  <c:v>31.20782505511821</c:v>
                </c:pt>
                <c:pt idx="7">
                  <c:v>32.58900672589902</c:v>
                </c:pt>
                <c:pt idx="8">
                  <c:v>33.35307867133323</c:v>
                </c:pt>
                <c:pt idx="10">
                  <c:v>33.37126983882023</c:v>
                </c:pt>
                <c:pt idx="11">
                  <c:v>34.88678587408936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33.39513182924114</c:v>
                </c:pt>
                <c:pt idx="1">
                  <c:v>32.49949102706405</c:v>
                </c:pt>
                <c:pt idx="2" formatCode="@">
                  <c:v>31.44187044025904</c:v>
                </c:pt>
                <c:pt idx="4" formatCode="@">
                  <c:v>32.8865155420986</c:v>
                </c:pt>
                <c:pt idx="5" formatCode="@">
                  <c:v>32.05602125832263</c:v>
                </c:pt>
                <c:pt idx="6" formatCode="@">
                  <c:v>30.8648745179096</c:v>
                </c:pt>
                <c:pt idx="7" formatCode="@">
                  <c:v>32.44700269751831</c:v>
                </c:pt>
                <c:pt idx="8" formatCode="@">
                  <c:v>33.2963160786386</c:v>
                </c:pt>
                <c:pt idx="9" formatCode="@">
                  <c:v>37.84357078222294</c:v>
                </c:pt>
                <c:pt idx="10" formatCode="@">
                  <c:v>32.64729238937647</c:v>
                </c:pt>
                <c:pt idx="11" formatCode="@">
                  <c:v>34.02617820241732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396056"/>
        <c:axId val="753401352"/>
      </c:scatterChart>
      <c:valAx>
        <c:axId val="75339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53401352"/>
        <c:crosses val="autoZero"/>
        <c:crossBetween val="midCat"/>
      </c:valAx>
      <c:valAx>
        <c:axId val="75340135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53396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32.36577608371118</c:v>
                </c:pt>
                <c:pt idx="1">
                  <c:v>34.8100098266475</c:v>
                </c:pt>
                <c:pt idx="2">
                  <c:v>33.04466543027028</c:v>
                </c:pt>
                <c:pt idx="3">
                  <c:v>34.04264094328153</c:v>
                </c:pt>
                <c:pt idx="4">
                  <c:v>32.31320844624797</c:v>
                </c:pt>
                <c:pt idx="5">
                  <c:v>35.12846015467804</c:v>
                </c:pt>
                <c:pt idx="6">
                  <c:v>29.99806753786341</c:v>
                </c:pt>
                <c:pt idx="7">
                  <c:v>32.40709666222237</c:v>
                </c:pt>
                <c:pt idx="9">
                  <c:v>35.37794890056922</c:v>
                </c:pt>
                <c:pt idx="10">
                  <c:v>32.67188112147218</c:v>
                </c:pt>
                <c:pt idx="11">
                  <c:v>37.47734549093272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31.96497996813646</c:v>
                </c:pt>
                <c:pt idx="1">
                  <c:v>34.9610045162087</c:v>
                </c:pt>
                <c:pt idx="2">
                  <c:v>33.61157808173004</c:v>
                </c:pt>
                <c:pt idx="3">
                  <c:v>33.70417964291127</c:v>
                </c:pt>
                <c:pt idx="4">
                  <c:v>32.6633835130831</c:v>
                </c:pt>
                <c:pt idx="5">
                  <c:v>36.08720810499209</c:v>
                </c:pt>
                <c:pt idx="6">
                  <c:v>31.00733750183498</c:v>
                </c:pt>
                <c:pt idx="7">
                  <c:v>32.1283213909105</c:v>
                </c:pt>
                <c:pt idx="8">
                  <c:v>38.17450558613071</c:v>
                </c:pt>
                <c:pt idx="9">
                  <c:v>35.54277575366996</c:v>
                </c:pt>
                <c:pt idx="10">
                  <c:v>32.38902856174199</c:v>
                </c:pt>
                <c:pt idx="11">
                  <c:v>37.66847039020482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536184"/>
        <c:axId val="602550952"/>
      </c:scatterChart>
      <c:valAx>
        <c:axId val="60253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602550952"/>
        <c:crosses val="autoZero"/>
        <c:crossBetween val="midCat"/>
      </c:valAx>
      <c:valAx>
        <c:axId val="60255095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536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32.86980516139408</c:v>
                </c:pt>
                <c:pt idx="1">
                  <c:v>35.29764604446704</c:v>
                </c:pt>
                <c:pt idx="2">
                  <c:v>36.43455563201938</c:v>
                </c:pt>
                <c:pt idx="3">
                  <c:v>33.92946487949604</c:v>
                </c:pt>
                <c:pt idx="4">
                  <c:v>30.07525440843686</c:v>
                </c:pt>
                <c:pt idx="5">
                  <c:v>36.73890511985398</c:v>
                </c:pt>
                <c:pt idx="6">
                  <c:v>31.88227800493517</c:v>
                </c:pt>
                <c:pt idx="7">
                  <c:v>31.83050150086476</c:v>
                </c:pt>
                <c:pt idx="8">
                  <c:v>32.72974021116795</c:v>
                </c:pt>
                <c:pt idx="9">
                  <c:v>33.756761268731</c:v>
                </c:pt>
                <c:pt idx="10">
                  <c:v>30.03601889460975</c:v>
                </c:pt>
                <c:pt idx="11">
                  <c:v>31.87282037509246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32.85755187486568</c:v>
                </c:pt>
                <c:pt idx="2">
                  <c:v>38.17605183856764</c:v>
                </c:pt>
                <c:pt idx="3">
                  <c:v>35.19299551203121</c:v>
                </c:pt>
                <c:pt idx="4">
                  <c:v>29.96368250425464</c:v>
                </c:pt>
                <c:pt idx="5">
                  <c:v>37.09366342317887</c:v>
                </c:pt>
                <c:pt idx="6">
                  <c:v>32.78980412487532</c:v>
                </c:pt>
                <c:pt idx="7">
                  <c:v>31.57404321811063</c:v>
                </c:pt>
                <c:pt idx="8">
                  <c:v>33.02974829192923</c:v>
                </c:pt>
                <c:pt idx="9">
                  <c:v>35.6594268760223</c:v>
                </c:pt>
                <c:pt idx="10">
                  <c:v>30.20239388628334</c:v>
                </c:pt>
                <c:pt idx="11">
                  <c:v>33.41917916639364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01192"/>
        <c:axId val="602206664"/>
      </c:scatterChart>
      <c:valAx>
        <c:axId val="60220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602206664"/>
        <c:crosses val="autoZero"/>
        <c:crossBetween val="midCat"/>
      </c:valAx>
      <c:valAx>
        <c:axId val="60220666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201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32.36577608371118</c:v>
                </c:pt>
                <c:pt idx="1">
                  <c:v>34.8100098266475</c:v>
                </c:pt>
                <c:pt idx="2">
                  <c:v>33.04466543027028</c:v>
                </c:pt>
                <c:pt idx="3">
                  <c:v>34.04264094328153</c:v>
                </c:pt>
                <c:pt idx="4">
                  <c:v>32.31320844624797</c:v>
                </c:pt>
                <c:pt idx="5">
                  <c:v>35.12846015467804</c:v>
                </c:pt>
                <c:pt idx="6">
                  <c:v>29.99806753786341</c:v>
                </c:pt>
                <c:pt idx="7">
                  <c:v>32.40709666222237</c:v>
                </c:pt>
                <c:pt idx="9">
                  <c:v>35.37794890056922</c:v>
                </c:pt>
                <c:pt idx="10">
                  <c:v>32.67188112147218</c:v>
                </c:pt>
                <c:pt idx="11">
                  <c:v>37.47734549093272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31.96497996813646</c:v>
                </c:pt>
                <c:pt idx="1">
                  <c:v>34.9610045162087</c:v>
                </c:pt>
                <c:pt idx="2">
                  <c:v>33.61157808173004</c:v>
                </c:pt>
                <c:pt idx="3">
                  <c:v>33.70417964291127</c:v>
                </c:pt>
                <c:pt idx="4">
                  <c:v>32.6633835130831</c:v>
                </c:pt>
                <c:pt idx="5">
                  <c:v>36.08720810499209</c:v>
                </c:pt>
                <c:pt idx="6">
                  <c:v>31.00733750183498</c:v>
                </c:pt>
                <c:pt idx="7">
                  <c:v>32.1283213909105</c:v>
                </c:pt>
                <c:pt idx="8">
                  <c:v>38.17450558613071</c:v>
                </c:pt>
                <c:pt idx="9">
                  <c:v>35.54277575366996</c:v>
                </c:pt>
                <c:pt idx="10">
                  <c:v>32.38902856174199</c:v>
                </c:pt>
                <c:pt idx="11">
                  <c:v>37.66847039020482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39496"/>
        <c:axId val="602244904"/>
      </c:scatterChart>
      <c:valAx>
        <c:axId val="602239496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244904"/>
        <c:crosses val="autoZero"/>
        <c:crossBetween val="midCat"/>
      </c:valAx>
      <c:valAx>
        <c:axId val="60224490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239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32.86980516139408</c:v>
                </c:pt>
                <c:pt idx="1">
                  <c:v>35.29764604446704</c:v>
                </c:pt>
                <c:pt idx="2">
                  <c:v>36.43455563201938</c:v>
                </c:pt>
                <c:pt idx="3">
                  <c:v>33.92946487949604</c:v>
                </c:pt>
                <c:pt idx="4">
                  <c:v>30.07525440843686</c:v>
                </c:pt>
                <c:pt idx="5">
                  <c:v>36.73890511985398</c:v>
                </c:pt>
                <c:pt idx="6">
                  <c:v>31.88227800493517</c:v>
                </c:pt>
                <c:pt idx="7">
                  <c:v>31.83050150086476</c:v>
                </c:pt>
                <c:pt idx="8">
                  <c:v>32.72974021116795</c:v>
                </c:pt>
                <c:pt idx="9">
                  <c:v>33.756761268731</c:v>
                </c:pt>
                <c:pt idx="10">
                  <c:v>30.03601889460975</c:v>
                </c:pt>
                <c:pt idx="11">
                  <c:v>31.87282037509246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32.85755187486568</c:v>
                </c:pt>
                <c:pt idx="2">
                  <c:v>38.17605183856764</c:v>
                </c:pt>
                <c:pt idx="3">
                  <c:v>35.19299551203121</c:v>
                </c:pt>
                <c:pt idx="4">
                  <c:v>29.96368250425464</c:v>
                </c:pt>
                <c:pt idx="5">
                  <c:v>37.09366342317887</c:v>
                </c:pt>
                <c:pt idx="6">
                  <c:v>32.78980412487532</c:v>
                </c:pt>
                <c:pt idx="7">
                  <c:v>31.57404321811063</c:v>
                </c:pt>
                <c:pt idx="8">
                  <c:v>33.02974829192923</c:v>
                </c:pt>
                <c:pt idx="9">
                  <c:v>35.6594268760223</c:v>
                </c:pt>
                <c:pt idx="10">
                  <c:v>30.20239388628334</c:v>
                </c:pt>
                <c:pt idx="11">
                  <c:v>33.41917916639364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76360"/>
        <c:axId val="602281800"/>
      </c:scatterChart>
      <c:valAx>
        <c:axId val="602276360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281800"/>
        <c:crosses val="autoZero"/>
        <c:crossBetween val="midCat"/>
      </c:valAx>
      <c:valAx>
        <c:axId val="60228180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02276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'HKG Data'!$E$2:$E$37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'HKG Data'!$F$2:$F$37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637448"/>
        <c:axId val="765640440"/>
      </c:scatterChart>
      <c:valAx>
        <c:axId val="7656374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765640440"/>
        <c:crosses val="autoZero"/>
        <c:crossBetween val="midCat"/>
      </c:valAx>
      <c:valAx>
        <c:axId val="765640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765637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Analysis!$G$4:$G$39</c:f>
                <c:numCache>
                  <c:formatCode>General</c:formatCode>
                  <c:ptCount val="36"/>
                  <c:pt idx="0">
                    <c:v>0.106769368911878</c:v>
                  </c:pt>
                  <c:pt idx="1">
                    <c:v>1.345387753246102</c:v>
                  </c:pt>
                  <c:pt idx="2">
                    <c:v>0.116550185549173</c:v>
                  </c:pt>
                  <c:pt idx="3">
                    <c:v>0.242502650471781</c:v>
                  </c:pt>
                  <c:pt idx="4">
                    <c:v>0.713661635572199</c:v>
                  </c:pt>
                  <c:pt idx="5">
                    <c:v>0.279109413036018</c:v>
                  </c:pt>
                  <c:pt idx="6">
                    <c:v>0.117644884832253</c:v>
                  </c:pt>
                  <c:pt idx="7">
                    <c:v>0.0788932500371412</c:v>
                  </c:pt>
                  <c:pt idx="8">
                    <c:v>0.283405651196107</c:v>
                  </c:pt>
                  <c:pt idx="9">
                    <c:v>0.0</c:v>
                  </c:pt>
                  <c:pt idx="10">
                    <c:v>1.231423777060925</c:v>
                  </c:pt>
                  <c:pt idx="11">
                    <c:v>0.0</c:v>
                  </c:pt>
                  <c:pt idx="12">
                    <c:v>0.608541520580457</c:v>
                  </c:pt>
                  <c:pt idx="13">
                    <c:v>0.239328280661025</c:v>
                  </c:pt>
                  <c:pt idx="14">
                    <c:v>0.0401372142121043</c:v>
                  </c:pt>
                  <c:pt idx="15">
                    <c:v>0.400867780187647</c:v>
                  </c:pt>
                  <c:pt idx="16">
                    <c:v>0.212137748317058</c:v>
                  </c:pt>
                  <c:pt idx="17">
                    <c:v>0.641717873513597</c:v>
                  </c:pt>
                  <c:pt idx="18">
                    <c:v>0.0</c:v>
                  </c:pt>
                  <c:pt idx="19">
                    <c:v>0.135145712328901</c:v>
                  </c:pt>
                  <c:pt idx="20">
                    <c:v>0.250852001963261</c:v>
                  </c:pt>
                  <c:pt idx="21">
                    <c:v>0.247611164361576</c:v>
                  </c:pt>
                  <c:pt idx="22">
                    <c:v>0.510848295723601</c:v>
                  </c:pt>
                  <c:pt idx="23">
                    <c:v>0.181343390826896</c:v>
                  </c:pt>
                  <c:pt idx="24">
                    <c:v>0.197123884771739</c:v>
                  </c:pt>
                  <c:pt idx="25">
                    <c:v>0.200006963061184</c:v>
                  </c:pt>
                  <c:pt idx="26">
                    <c:v>0.00866438199605244</c:v>
                  </c:pt>
                  <c:pt idx="27">
                    <c:v>0.893451078502553</c:v>
                  </c:pt>
                  <c:pt idx="28">
                    <c:v>0.0</c:v>
                  </c:pt>
                  <c:pt idx="29">
                    <c:v>0.677937177115762</c:v>
                  </c:pt>
                  <c:pt idx="30">
                    <c:v>1.093440787476498</c:v>
                  </c:pt>
                  <c:pt idx="31">
                    <c:v>0.511929363927827</c:v>
                  </c:pt>
                  <c:pt idx="32">
                    <c:v>0.493406945657848</c:v>
                  </c:pt>
                  <c:pt idx="33">
                    <c:v>0.186528243470034</c:v>
                  </c:pt>
                  <c:pt idx="34">
                    <c:v>0.100412011423808</c:v>
                  </c:pt>
                  <c:pt idx="35">
                    <c:v>0.0996856857772737</c:v>
                  </c:pt>
                </c:numCache>
              </c:numRef>
            </c:plus>
            <c:minus>
              <c:numRef>
                <c:f>Analysis!$G$4:$G$39</c:f>
                <c:numCache>
                  <c:formatCode>General</c:formatCode>
                  <c:ptCount val="36"/>
                  <c:pt idx="0">
                    <c:v>0.106769368911878</c:v>
                  </c:pt>
                  <c:pt idx="1">
                    <c:v>1.345387753246102</c:v>
                  </c:pt>
                  <c:pt idx="2">
                    <c:v>0.116550185549173</c:v>
                  </c:pt>
                  <c:pt idx="3">
                    <c:v>0.242502650471781</c:v>
                  </c:pt>
                  <c:pt idx="4">
                    <c:v>0.713661635572199</c:v>
                  </c:pt>
                  <c:pt idx="5">
                    <c:v>0.279109413036018</c:v>
                  </c:pt>
                  <c:pt idx="6">
                    <c:v>0.117644884832253</c:v>
                  </c:pt>
                  <c:pt idx="7">
                    <c:v>0.0788932500371412</c:v>
                  </c:pt>
                  <c:pt idx="8">
                    <c:v>0.283405651196107</c:v>
                  </c:pt>
                  <c:pt idx="9">
                    <c:v>0.0</c:v>
                  </c:pt>
                  <c:pt idx="10">
                    <c:v>1.231423777060925</c:v>
                  </c:pt>
                  <c:pt idx="11">
                    <c:v>0.0</c:v>
                  </c:pt>
                  <c:pt idx="12">
                    <c:v>0.608541520580457</c:v>
                  </c:pt>
                  <c:pt idx="13">
                    <c:v>0.239328280661025</c:v>
                  </c:pt>
                  <c:pt idx="14">
                    <c:v>0.0401372142121043</c:v>
                  </c:pt>
                  <c:pt idx="15">
                    <c:v>0.400867780187647</c:v>
                  </c:pt>
                  <c:pt idx="16">
                    <c:v>0.212137748317058</c:v>
                  </c:pt>
                  <c:pt idx="17">
                    <c:v>0.641717873513597</c:v>
                  </c:pt>
                  <c:pt idx="18">
                    <c:v>0.0</c:v>
                  </c:pt>
                  <c:pt idx="19">
                    <c:v>0.135145712328901</c:v>
                  </c:pt>
                  <c:pt idx="20">
                    <c:v>0.250852001963261</c:v>
                  </c:pt>
                  <c:pt idx="21">
                    <c:v>0.247611164361576</c:v>
                  </c:pt>
                  <c:pt idx="22">
                    <c:v>0.510848295723601</c:v>
                  </c:pt>
                  <c:pt idx="23">
                    <c:v>0.181343390826896</c:v>
                  </c:pt>
                  <c:pt idx="24">
                    <c:v>0.197123884771739</c:v>
                  </c:pt>
                  <c:pt idx="25">
                    <c:v>0.200006963061184</c:v>
                  </c:pt>
                  <c:pt idx="26">
                    <c:v>0.00866438199605244</c:v>
                  </c:pt>
                  <c:pt idx="27">
                    <c:v>0.893451078502553</c:v>
                  </c:pt>
                  <c:pt idx="28">
                    <c:v>0.0</c:v>
                  </c:pt>
                  <c:pt idx="29">
                    <c:v>0.677937177115762</c:v>
                  </c:pt>
                  <c:pt idx="30">
                    <c:v>1.093440787476498</c:v>
                  </c:pt>
                  <c:pt idx="31">
                    <c:v>0.511929363927827</c:v>
                  </c:pt>
                  <c:pt idx="32">
                    <c:v>0.493406945657848</c:v>
                  </c:pt>
                  <c:pt idx="33">
                    <c:v>0.186528243470034</c:v>
                  </c:pt>
                  <c:pt idx="34">
                    <c:v>0.100412011423808</c:v>
                  </c:pt>
                  <c:pt idx="35">
                    <c:v>0.0996856857772737</c:v>
                  </c:pt>
                </c:numCache>
              </c:numRef>
            </c:minus>
          </c:errBars>
          <c:cat>
            <c:strRef>
              <c:f>Analysis!$F$4:$F$39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Analysis!$E$4:$E$39</c:f>
              <c:numCache>
                <c:formatCode>0.00</c:formatCode>
                <c:ptCount val="36"/>
                <c:pt idx="0">
                  <c:v>34.8855071714281</c:v>
                </c:pt>
                <c:pt idx="1">
                  <c:v>34.70809407237665</c:v>
                </c:pt>
                <c:pt idx="2">
                  <c:v>35.46036232711958</c:v>
                </c:pt>
                <c:pt idx="3">
                  <c:v>31.0363497865139</c:v>
                </c:pt>
                <c:pt idx="4">
                  <c:v>30.50270251984919</c:v>
                </c:pt>
                <c:pt idx="5">
                  <c:v>31.24451028160828</c:v>
                </c:pt>
                <c:pt idx="6">
                  <c:v>30.11920639044654</c:v>
                </c:pt>
                <c:pt idx="7">
                  <c:v>30.01946845634575</c:v>
                </c:pt>
                <c:pt idx="8">
                  <c:v>32.1653780259238</c:v>
                </c:pt>
                <c:pt idx="9">
                  <c:v>35.29764604446704</c:v>
                </c:pt>
                <c:pt idx="10">
                  <c:v>37.30530373529351</c:v>
                </c:pt>
                <c:pt idx="11">
                  <c:v>35.79079673534854</c:v>
                </c:pt>
                <c:pt idx="12">
                  <c:v>34.45648203825334</c:v>
                </c:pt>
                <c:pt idx="13">
                  <c:v>33.87341029309641</c:v>
                </c:pt>
                <c:pt idx="14">
                  <c:v>33.32469737498592</c:v>
                </c:pt>
                <c:pt idx="15">
                  <c:v>33.32812175600016</c:v>
                </c:pt>
                <c:pt idx="16">
                  <c:v>32.87974425154859</c:v>
                </c:pt>
                <c:pt idx="17">
                  <c:v>32.33604106490525</c:v>
                </c:pt>
                <c:pt idx="18">
                  <c:v>38.17450558613071</c:v>
                </c:pt>
                <c:pt idx="19">
                  <c:v>37.57290794056876</c:v>
                </c:pt>
                <c:pt idx="20">
                  <c:v>36.91628427151643</c:v>
                </c:pt>
                <c:pt idx="21">
                  <c:v>32.48829597966554</c:v>
                </c:pt>
                <c:pt idx="22">
                  <c:v>33.75635612330488</c:v>
                </c:pt>
                <c:pt idx="23">
                  <c:v>31.70227235948769</c:v>
                </c:pt>
                <c:pt idx="24">
                  <c:v>32.26770902656644</c:v>
                </c:pt>
                <c:pt idx="25">
                  <c:v>32.53045484160708</c:v>
                </c:pt>
                <c:pt idx="26">
                  <c:v>32.86367851812988</c:v>
                </c:pt>
                <c:pt idx="27">
                  <c:v>34.56123019576363</c:v>
                </c:pt>
                <c:pt idx="28">
                  <c:v>37.84357078222294</c:v>
                </c:pt>
                <c:pt idx="29">
                  <c:v>35.60783412983507</c:v>
                </c:pt>
                <c:pt idx="30">
                  <c:v>32.64599977074305</c:v>
                </c:pt>
                <c:pt idx="31">
                  <c:v>33.00928111409835</c:v>
                </c:pt>
                <c:pt idx="32">
                  <c:v>32.5376241449394</c:v>
                </c:pt>
                <c:pt idx="33">
                  <c:v>31.92412587248215</c:v>
                </c:pt>
                <c:pt idx="34">
                  <c:v>32.51800471170866</c:v>
                </c:pt>
                <c:pt idx="35">
                  <c:v>32.56997945146439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0846344"/>
        <c:axId val="750849624"/>
      </c:barChart>
      <c:catAx>
        <c:axId val="750846344"/>
        <c:scaling>
          <c:orientation val="minMax"/>
        </c:scaling>
        <c:delete val="0"/>
        <c:axPos val="b"/>
        <c:majorTickMark val="out"/>
        <c:minorTickMark val="none"/>
        <c:tickLblPos val="nextTo"/>
        <c:crossAx val="750849624"/>
        <c:crosses val="autoZero"/>
        <c:auto val="1"/>
        <c:lblAlgn val="ctr"/>
        <c:lblOffset val="100"/>
        <c:noMultiLvlLbl val="0"/>
      </c:catAx>
      <c:valAx>
        <c:axId val="750849624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50846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Analysis!$E$4:$E$12</c:f>
              <c:numCache>
                <c:formatCode>0.00</c:formatCode>
                <c:ptCount val="9"/>
                <c:pt idx="0">
                  <c:v>34.8855071714281</c:v>
                </c:pt>
                <c:pt idx="1">
                  <c:v>34.70809407237665</c:v>
                </c:pt>
                <c:pt idx="2">
                  <c:v>35.46036232711958</c:v>
                </c:pt>
                <c:pt idx="3">
                  <c:v>31.0363497865139</c:v>
                </c:pt>
                <c:pt idx="4">
                  <c:v>30.50270251984919</c:v>
                </c:pt>
                <c:pt idx="5">
                  <c:v>31.24451028160828</c:v>
                </c:pt>
                <c:pt idx="6">
                  <c:v>30.11920639044654</c:v>
                </c:pt>
                <c:pt idx="7">
                  <c:v>30.01946845634575</c:v>
                </c:pt>
                <c:pt idx="8">
                  <c:v>32.1653780259238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Analysis!$E$13:$E$21</c:f>
              <c:numCache>
                <c:formatCode>0.00</c:formatCode>
                <c:ptCount val="9"/>
                <c:pt idx="0">
                  <c:v>35.29764604446704</c:v>
                </c:pt>
                <c:pt idx="1">
                  <c:v>37.30530373529351</c:v>
                </c:pt>
                <c:pt idx="2">
                  <c:v>35.79079673534854</c:v>
                </c:pt>
                <c:pt idx="3">
                  <c:v>34.45648203825334</c:v>
                </c:pt>
                <c:pt idx="4">
                  <c:v>33.87341029309641</c:v>
                </c:pt>
                <c:pt idx="5">
                  <c:v>33.32469737498592</c:v>
                </c:pt>
                <c:pt idx="6">
                  <c:v>33.32812175600016</c:v>
                </c:pt>
                <c:pt idx="7">
                  <c:v>32.87974425154859</c:v>
                </c:pt>
                <c:pt idx="8">
                  <c:v>32.33604106490525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Analysis!$E$22:$E$30</c:f>
              <c:numCache>
                <c:formatCode>0.00</c:formatCode>
                <c:ptCount val="9"/>
                <c:pt idx="0">
                  <c:v>38.17450558613071</c:v>
                </c:pt>
                <c:pt idx="1">
                  <c:v>37.57290794056876</c:v>
                </c:pt>
                <c:pt idx="2">
                  <c:v>36.91628427151643</c:v>
                </c:pt>
                <c:pt idx="3">
                  <c:v>32.48829597966554</c:v>
                </c:pt>
                <c:pt idx="4">
                  <c:v>33.75635612330488</c:v>
                </c:pt>
                <c:pt idx="5">
                  <c:v>31.70227235948769</c:v>
                </c:pt>
                <c:pt idx="6">
                  <c:v>32.26770902656644</c:v>
                </c:pt>
                <c:pt idx="7">
                  <c:v>32.53045484160708</c:v>
                </c:pt>
                <c:pt idx="8">
                  <c:v>32.86367851812988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Analysis!$E$31:$E$39</c:f>
              <c:numCache>
                <c:formatCode>0.00</c:formatCode>
                <c:ptCount val="9"/>
                <c:pt idx="0">
                  <c:v>34.56123019576363</c:v>
                </c:pt>
                <c:pt idx="1">
                  <c:v>37.84357078222294</c:v>
                </c:pt>
                <c:pt idx="2">
                  <c:v>35.60783412983507</c:v>
                </c:pt>
                <c:pt idx="3">
                  <c:v>32.64599977074305</c:v>
                </c:pt>
                <c:pt idx="4">
                  <c:v>33.00928111409835</c:v>
                </c:pt>
                <c:pt idx="5">
                  <c:v>32.5376241449394</c:v>
                </c:pt>
                <c:pt idx="6">
                  <c:v>31.92412587248215</c:v>
                </c:pt>
                <c:pt idx="7">
                  <c:v>32.51800471170866</c:v>
                </c:pt>
                <c:pt idx="8">
                  <c:v>32.56997945146439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Analysis!$E$46:$E$57</c:f>
              <c:numCache>
                <c:formatCode>0.00</c:formatCode>
                <c:ptCount val="12"/>
                <c:pt idx="0">
                  <c:v>35.01798785697478</c:v>
                </c:pt>
                <c:pt idx="1">
                  <c:v>30.92785419599046</c:v>
                </c:pt>
                <c:pt idx="2">
                  <c:v>30.76801762423871</c:v>
                </c:pt>
                <c:pt idx="3">
                  <c:v>36.1312488383697</c:v>
                </c:pt>
                <c:pt idx="4">
                  <c:v>33.88486323544522</c:v>
                </c:pt>
                <c:pt idx="5">
                  <c:v>32.84796902415133</c:v>
                </c:pt>
                <c:pt idx="6">
                  <c:v>37.55456593273864</c:v>
                </c:pt>
                <c:pt idx="7">
                  <c:v>32.64897482081937</c:v>
                </c:pt>
                <c:pt idx="8">
                  <c:v>32.55394746210114</c:v>
                </c:pt>
                <c:pt idx="9">
                  <c:v>36.00421170260721</c:v>
                </c:pt>
                <c:pt idx="10">
                  <c:v>32.73096834326027</c:v>
                </c:pt>
                <c:pt idx="11">
                  <c:v>32.33737001188507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15272"/>
        <c:axId val="765720648"/>
      </c:scatterChart>
      <c:valAx>
        <c:axId val="765715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5720648"/>
        <c:crosses val="autoZero"/>
        <c:crossBetween val="midCat"/>
      </c:valAx>
      <c:valAx>
        <c:axId val="765720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65715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2</xdr:row>
      <xdr:rowOff>146050</xdr:rowOff>
    </xdr:from>
    <xdr:to>
      <xdr:col>13</xdr:col>
      <xdr:colOff>908050</xdr:colOff>
      <xdr:row>19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456080</xdr:colOff>
      <xdr:row>2</xdr:row>
      <xdr:rowOff>19050</xdr:rowOff>
    </xdr:from>
    <xdr:to>
      <xdr:col>23</xdr:col>
      <xdr:colOff>449729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336550</xdr:colOff>
      <xdr:row>22</xdr:row>
      <xdr:rowOff>120650</xdr:rowOff>
    </xdr:from>
    <xdr:to>
      <xdr:col>20</xdr:col>
      <xdr:colOff>146050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64</xdr:row>
      <xdr:rowOff>25400</xdr:rowOff>
    </xdr:from>
    <xdr:to>
      <xdr:col>9</xdr:col>
      <xdr:colOff>260424</xdr:colOff>
      <xdr:row>86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165100</xdr:colOff>
      <xdr:row>22</xdr:row>
      <xdr:rowOff>127000</xdr:rowOff>
    </xdr:from>
    <xdr:to>
      <xdr:col>24</xdr:col>
      <xdr:colOff>927100</xdr:colOff>
      <xdr:row>39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279400</xdr:colOff>
      <xdr:row>64</xdr:row>
      <xdr:rowOff>25785</xdr:rowOff>
    </xdr:from>
    <xdr:to>
      <xdr:col>15</xdr:col>
      <xdr:colOff>667476</xdr:colOff>
      <xdr:row>86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58</xdr:row>
      <xdr:rowOff>0</xdr:rowOff>
    </xdr:from>
    <xdr:to>
      <xdr:col>18</xdr:col>
      <xdr:colOff>388076</xdr:colOff>
      <xdr:row>80</xdr:row>
      <xdr:rowOff>52438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215900</xdr:colOff>
      <xdr:row>63</xdr:row>
      <xdr:rowOff>127000</xdr:rowOff>
    </xdr:from>
    <xdr:to>
      <xdr:col>9</xdr:col>
      <xdr:colOff>431800</xdr:colOff>
      <xdr:row>80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215900</xdr:colOff>
      <xdr:row>80</xdr:row>
      <xdr:rowOff>76200</xdr:rowOff>
    </xdr:from>
    <xdr:to>
      <xdr:col>9</xdr:col>
      <xdr:colOff>431800</xdr:colOff>
      <xdr:row>97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J98" sqref="J98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3" t="s">
        <v>169</v>
      </c>
    </row>
    <row r="2" spans="1:7" ht="13" customHeight="1">
      <c r="B2" s="2" t="s">
        <v>41</v>
      </c>
      <c r="C2" s="2" t="s">
        <v>42</v>
      </c>
      <c r="D2" s="2" t="s">
        <v>43</v>
      </c>
      <c r="E2" s="45" t="s">
        <v>96</v>
      </c>
      <c r="F2" s="46" t="s">
        <v>122</v>
      </c>
      <c r="G2" s="46" t="s">
        <v>125</v>
      </c>
    </row>
    <row r="3" spans="1:7" ht="13" customHeight="1">
      <c r="A3">
        <v>1</v>
      </c>
      <c r="B3" s="18" t="s">
        <v>49</v>
      </c>
      <c r="C3" s="19" t="s">
        <v>40</v>
      </c>
      <c r="D3" s="20">
        <v>58.5</v>
      </c>
      <c r="E3" s="21" t="s">
        <v>84</v>
      </c>
      <c r="F3" s="21" t="s">
        <v>123</v>
      </c>
      <c r="G3" s="21"/>
    </row>
    <row r="4" spans="1:7" ht="13" customHeight="1">
      <c r="A4">
        <v>1</v>
      </c>
      <c r="B4" s="22" t="s">
        <v>50</v>
      </c>
      <c r="C4" s="23" t="s">
        <v>40</v>
      </c>
      <c r="D4" s="24">
        <v>57.5</v>
      </c>
      <c r="E4" s="25" t="s">
        <v>85</v>
      </c>
      <c r="F4" s="21" t="s">
        <v>123</v>
      </c>
      <c r="G4" s="21"/>
    </row>
    <row r="5" spans="1:7" ht="13" customHeight="1">
      <c r="A5">
        <v>1</v>
      </c>
      <c r="B5" s="22" t="s">
        <v>51</v>
      </c>
      <c r="C5" s="23" t="s">
        <v>40</v>
      </c>
      <c r="D5" s="24">
        <v>57</v>
      </c>
      <c r="E5" s="25" t="s">
        <v>86</v>
      </c>
      <c r="F5" s="21" t="s">
        <v>123</v>
      </c>
      <c r="G5" s="21"/>
    </row>
    <row r="6" spans="1:7" ht="13" customHeight="1">
      <c r="A6">
        <v>1</v>
      </c>
      <c r="B6" s="22" t="s">
        <v>52</v>
      </c>
      <c r="C6" s="23" t="s">
        <v>40</v>
      </c>
      <c r="D6" s="24">
        <v>58</v>
      </c>
      <c r="E6" s="25" t="s">
        <v>87</v>
      </c>
      <c r="F6" s="21" t="s">
        <v>123</v>
      </c>
      <c r="G6" s="21"/>
    </row>
    <row r="7" spans="1:7" ht="13" customHeight="1">
      <c r="A7">
        <v>1</v>
      </c>
      <c r="B7" s="22" t="s">
        <v>2</v>
      </c>
      <c r="C7" s="23" t="s">
        <v>40</v>
      </c>
      <c r="D7" s="24">
        <v>57.5</v>
      </c>
      <c r="E7" s="25" t="s">
        <v>88</v>
      </c>
      <c r="F7" s="21" t="s">
        <v>123</v>
      </c>
      <c r="G7" s="21"/>
    </row>
    <row r="8" spans="1:7" ht="13" customHeight="1">
      <c r="A8">
        <v>1</v>
      </c>
      <c r="B8" s="22" t="s">
        <v>3</v>
      </c>
      <c r="C8" s="23" t="s">
        <v>40</v>
      </c>
      <c r="D8" s="24">
        <v>57</v>
      </c>
      <c r="E8" s="25" t="s">
        <v>89</v>
      </c>
      <c r="F8" s="21" t="s">
        <v>123</v>
      </c>
      <c r="G8" s="21"/>
    </row>
    <row r="9" spans="1:7" ht="13" customHeight="1">
      <c r="A9">
        <v>1</v>
      </c>
      <c r="B9" s="22" t="s">
        <v>53</v>
      </c>
      <c r="C9" s="23" t="s">
        <v>40</v>
      </c>
      <c r="D9" s="24">
        <v>58.5</v>
      </c>
      <c r="E9" s="25" t="s">
        <v>90</v>
      </c>
      <c r="F9" s="21" t="s">
        <v>123</v>
      </c>
      <c r="G9" s="21"/>
    </row>
    <row r="10" spans="1:7" ht="13" customHeight="1">
      <c r="A10">
        <v>1</v>
      </c>
      <c r="B10" s="22" t="s">
        <v>54</v>
      </c>
      <c r="C10" s="23" t="s">
        <v>40</v>
      </c>
      <c r="D10" s="24">
        <v>58</v>
      </c>
      <c r="E10" s="25" t="s">
        <v>91</v>
      </c>
      <c r="F10" s="21" t="s">
        <v>123</v>
      </c>
      <c r="G10" s="21"/>
    </row>
    <row r="11" spans="1:7" ht="13" customHeight="1">
      <c r="A11">
        <v>1</v>
      </c>
      <c r="B11" s="22" t="s">
        <v>55</v>
      </c>
      <c r="C11" s="23" t="s">
        <v>40</v>
      </c>
      <c r="D11" s="24">
        <v>56.5</v>
      </c>
      <c r="E11" s="25" t="s">
        <v>92</v>
      </c>
      <c r="F11" s="21" t="s">
        <v>123</v>
      </c>
      <c r="G11" s="21"/>
    </row>
    <row r="12" spans="1:7" ht="13" customHeight="1">
      <c r="A12">
        <v>1</v>
      </c>
      <c r="B12" s="22" t="s">
        <v>56</v>
      </c>
      <c r="C12" s="23" t="s">
        <v>40</v>
      </c>
      <c r="D12" s="24">
        <v>57</v>
      </c>
      <c r="E12" s="25" t="s">
        <v>93</v>
      </c>
      <c r="F12" s="21" t="s">
        <v>123</v>
      </c>
      <c r="G12" s="21"/>
    </row>
    <row r="13" spans="1:7" ht="13" customHeight="1">
      <c r="A13">
        <v>1</v>
      </c>
      <c r="B13" s="22" t="s">
        <v>57</v>
      </c>
      <c r="C13" s="23" t="s">
        <v>40</v>
      </c>
      <c r="D13" s="24">
        <v>59</v>
      </c>
      <c r="E13" s="25" t="s">
        <v>94</v>
      </c>
      <c r="F13" s="21" t="s">
        <v>123</v>
      </c>
      <c r="G13" s="21"/>
    </row>
    <row r="14" spans="1:7" ht="13" customHeight="1">
      <c r="A14" s="28">
        <v>1</v>
      </c>
      <c r="B14" s="29" t="s">
        <v>58</v>
      </c>
      <c r="C14" s="30" t="s">
        <v>40</v>
      </c>
      <c r="D14" s="31">
        <v>57.5</v>
      </c>
      <c r="E14" s="32" t="s">
        <v>95</v>
      </c>
      <c r="F14" s="32" t="s">
        <v>123</v>
      </c>
      <c r="G14" s="32"/>
    </row>
    <row r="15" spans="1:7" ht="13" customHeight="1">
      <c r="A15">
        <v>1</v>
      </c>
      <c r="B15" s="14" t="s">
        <v>4</v>
      </c>
      <c r="C15" s="15">
        <v>34.117580417368636</v>
      </c>
      <c r="D15" s="16">
        <v>82</v>
      </c>
      <c r="E15" s="17" t="s">
        <v>84</v>
      </c>
      <c r="F15" s="17" t="s">
        <v>97</v>
      </c>
      <c r="G15" s="53" t="e">
        <f>C3-AVERAGE(C15,C27)</f>
        <v>#VALUE!</v>
      </c>
    </row>
    <row r="16" spans="1:7" ht="13" customHeight="1">
      <c r="A16">
        <v>1</v>
      </c>
      <c r="B16" s="14" t="s">
        <v>5</v>
      </c>
      <c r="C16" s="15">
        <v>32.640467875864729</v>
      </c>
      <c r="D16" s="16">
        <v>82</v>
      </c>
      <c r="E16" s="17" t="s">
        <v>85</v>
      </c>
      <c r="F16" s="17" t="s">
        <v>97</v>
      </c>
      <c r="G16" s="53" t="e">
        <f t="shared" ref="G16:G26" si="0">C4-AVERAGE(C16,C28)</f>
        <v>#VALUE!</v>
      </c>
    </row>
    <row r="17" spans="1:13" ht="13" customHeight="1">
      <c r="A17">
        <v>1</v>
      </c>
      <c r="B17" s="14" t="s">
        <v>6</v>
      </c>
      <c r="C17" s="15">
        <v>31.047150122957515</v>
      </c>
      <c r="D17" s="16">
        <v>82</v>
      </c>
      <c r="E17" s="17" t="s">
        <v>86</v>
      </c>
      <c r="F17" s="17" t="s">
        <v>97</v>
      </c>
      <c r="G17" s="53" t="e">
        <f t="shared" si="0"/>
        <v>#VALUE!</v>
      </c>
    </row>
    <row r="18" spans="1:13" ht="13" customHeight="1">
      <c r="A18">
        <v>1</v>
      </c>
      <c r="B18" s="14" t="s">
        <v>7</v>
      </c>
      <c r="C18" s="15">
        <v>35.790796735348543</v>
      </c>
      <c r="D18" s="16">
        <v>82.5</v>
      </c>
      <c r="E18" s="17" t="s">
        <v>87</v>
      </c>
      <c r="F18" s="17" t="s">
        <v>97</v>
      </c>
      <c r="G18" s="53" t="e">
        <f t="shared" si="0"/>
        <v>#VALUE!</v>
      </c>
    </row>
    <row r="19" spans="1:13" ht="13" customHeight="1">
      <c r="A19">
        <v>1</v>
      </c>
      <c r="B19" s="14" t="s">
        <v>8</v>
      </c>
      <c r="C19" s="15">
        <v>32.188732747780186</v>
      </c>
      <c r="D19" s="16">
        <v>82</v>
      </c>
      <c r="E19" s="17" t="s">
        <v>88</v>
      </c>
      <c r="F19" s="17" t="s">
        <v>97</v>
      </c>
      <c r="G19" s="53" t="e">
        <f t="shared" si="0"/>
        <v>#VALUE!</v>
      </c>
    </row>
    <row r="20" spans="1:13" ht="13" customHeight="1">
      <c r="A20">
        <v>1</v>
      </c>
      <c r="B20" s="14" t="s">
        <v>9</v>
      </c>
      <c r="C20" s="15">
        <v>31.792230486641678</v>
      </c>
      <c r="D20" s="16">
        <v>82</v>
      </c>
      <c r="E20" s="17" t="s">
        <v>89</v>
      </c>
      <c r="F20" s="17" t="s">
        <v>97</v>
      </c>
      <c r="G20" s="53" t="e">
        <f t="shared" si="0"/>
        <v>#VALUE!</v>
      </c>
    </row>
    <row r="21" spans="1:13" ht="13" customHeight="1">
      <c r="A21">
        <v>1</v>
      </c>
      <c r="B21" s="14" t="s">
        <v>10</v>
      </c>
      <c r="C21" s="15">
        <v>31.207825055118207</v>
      </c>
      <c r="D21" s="16">
        <v>82</v>
      </c>
      <c r="E21" s="17" t="s">
        <v>90</v>
      </c>
      <c r="F21" s="17" t="s">
        <v>97</v>
      </c>
      <c r="G21" s="53" t="e">
        <f>C9-AVERAGE(C21,C33)</f>
        <v>#VALUE!</v>
      </c>
    </row>
    <row r="22" spans="1:13" ht="13" customHeight="1">
      <c r="A22">
        <v>1</v>
      </c>
      <c r="B22" s="14" t="s">
        <v>11</v>
      </c>
      <c r="C22" s="15">
        <v>32.589006725899019</v>
      </c>
      <c r="D22" s="16">
        <v>82</v>
      </c>
      <c r="E22" s="17" t="s">
        <v>91</v>
      </c>
      <c r="F22" s="17" t="s">
        <v>97</v>
      </c>
      <c r="G22" s="53" t="e">
        <f t="shared" si="0"/>
        <v>#VALUE!</v>
      </c>
    </row>
    <row r="23" spans="1:13" ht="13" customHeight="1">
      <c r="A23">
        <v>1</v>
      </c>
      <c r="B23" s="14" t="s">
        <v>12</v>
      </c>
      <c r="C23" s="15">
        <v>33.353078671333229</v>
      </c>
      <c r="D23" s="16">
        <v>82</v>
      </c>
      <c r="E23" s="17" t="s">
        <v>92</v>
      </c>
      <c r="F23" s="17" t="s">
        <v>97</v>
      </c>
      <c r="G23" s="53" t="e">
        <f t="shared" si="0"/>
        <v>#VALUE!</v>
      </c>
    </row>
    <row r="24" spans="1:13" ht="13" customHeight="1">
      <c r="A24">
        <v>1</v>
      </c>
      <c r="B24" s="14" t="s">
        <v>13</v>
      </c>
      <c r="C24" s="15"/>
      <c r="D24" s="16">
        <v>58</v>
      </c>
      <c r="E24" s="17" t="s">
        <v>93</v>
      </c>
      <c r="F24" s="17" t="s">
        <v>97</v>
      </c>
      <c r="G24" s="53" t="e">
        <f t="shared" si="0"/>
        <v>#VALUE!</v>
      </c>
    </row>
    <row r="25" spans="1:13" ht="13" customHeight="1">
      <c r="A25">
        <v>1</v>
      </c>
      <c r="B25" s="14" t="s">
        <v>14</v>
      </c>
      <c r="C25" s="15">
        <v>33.371269838820233</v>
      </c>
      <c r="D25" s="16">
        <v>82</v>
      </c>
      <c r="E25" s="17" t="s">
        <v>94</v>
      </c>
      <c r="F25" s="17" t="s">
        <v>97</v>
      </c>
      <c r="G25" s="53" t="e">
        <f t="shared" si="0"/>
        <v>#VALUE!</v>
      </c>
    </row>
    <row r="26" spans="1:13" ht="13" customHeight="1">
      <c r="A26" s="28">
        <v>1</v>
      </c>
      <c r="B26" s="35" t="s">
        <v>15</v>
      </c>
      <c r="C26" s="36">
        <v>34.886785874089355</v>
      </c>
      <c r="D26" s="37">
        <v>82</v>
      </c>
      <c r="E26" s="38" t="s">
        <v>95</v>
      </c>
      <c r="F26" s="38" t="s">
        <v>97</v>
      </c>
      <c r="G26" s="54" t="e">
        <f t="shared" si="0"/>
        <v>#VALUE!</v>
      </c>
      <c r="M26" s="9"/>
    </row>
    <row r="27" spans="1:13" ht="13" customHeight="1">
      <c r="A27">
        <v>1</v>
      </c>
      <c r="B27" s="14" t="s">
        <v>16</v>
      </c>
      <c r="C27" s="15">
        <v>33.395131829241137</v>
      </c>
      <c r="D27" s="16">
        <v>82</v>
      </c>
      <c r="E27" s="17" t="s">
        <v>84</v>
      </c>
      <c r="F27" s="17" t="s">
        <v>97</v>
      </c>
      <c r="G27" s="17"/>
      <c r="M27" s="9"/>
    </row>
    <row r="28" spans="1:13" ht="13" customHeight="1">
      <c r="A28">
        <v>1</v>
      </c>
      <c r="B28" s="14" t="s">
        <v>17</v>
      </c>
      <c r="C28" s="15">
        <v>32.499491027064046</v>
      </c>
      <c r="D28" s="16">
        <v>82</v>
      </c>
      <c r="E28" s="17" t="s">
        <v>85</v>
      </c>
      <c r="F28" s="17" t="s">
        <v>97</v>
      </c>
      <c r="G28" s="17"/>
    </row>
    <row r="29" spans="1:13" ht="13" customHeight="1">
      <c r="A29">
        <v>1</v>
      </c>
      <c r="B29" s="14" t="s">
        <v>18</v>
      </c>
      <c r="C29" s="39">
        <v>31.441870440259045</v>
      </c>
      <c r="D29" s="16">
        <v>82</v>
      </c>
      <c r="E29" s="17" t="s">
        <v>86</v>
      </c>
      <c r="F29" s="17" t="s">
        <v>97</v>
      </c>
      <c r="G29" s="17"/>
    </row>
    <row r="30" spans="1:13" ht="13" customHeight="1">
      <c r="A30">
        <v>1</v>
      </c>
      <c r="B30" s="14" t="s">
        <v>19</v>
      </c>
      <c r="C30" s="39"/>
      <c r="D30" s="16">
        <v>58.5</v>
      </c>
      <c r="E30" s="17" t="s">
        <v>87</v>
      </c>
      <c r="F30" s="17" t="s">
        <v>97</v>
      </c>
      <c r="G30" s="17"/>
    </row>
    <row r="31" spans="1:13" ht="13" customHeight="1">
      <c r="A31">
        <v>1</v>
      </c>
      <c r="B31" s="14" t="s">
        <v>20</v>
      </c>
      <c r="C31" s="39">
        <v>32.8865155420986</v>
      </c>
      <c r="D31" s="16">
        <v>82</v>
      </c>
      <c r="E31" s="17" t="s">
        <v>88</v>
      </c>
      <c r="F31" s="17" t="s">
        <v>97</v>
      </c>
      <c r="G31" s="17"/>
    </row>
    <row r="32" spans="1:13" ht="13" customHeight="1">
      <c r="A32">
        <v>1</v>
      </c>
      <c r="B32" s="14" t="s">
        <v>21</v>
      </c>
      <c r="C32" s="39">
        <v>32.05602125832263</v>
      </c>
      <c r="D32" s="16">
        <v>82</v>
      </c>
      <c r="E32" s="17" t="s">
        <v>89</v>
      </c>
      <c r="F32" s="17" t="s">
        <v>97</v>
      </c>
      <c r="G32" s="17"/>
    </row>
    <row r="33" spans="1:7" ht="13" customHeight="1">
      <c r="A33">
        <v>1</v>
      </c>
      <c r="B33" s="14" t="s">
        <v>22</v>
      </c>
      <c r="C33" s="39">
        <v>30.864874517909591</v>
      </c>
      <c r="D33" s="16">
        <v>82</v>
      </c>
      <c r="E33" s="17" t="s">
        <v>90</v>
      </c>
      <c r="F33" s="17" t="s">
        <v>97</v>
      </c>
      <c r="G33" s="17"/>
    </row>
    <row r="34" spans="1:7" ht="13" customHeight="1">
      <c r="A34">
        <v>1</v>
      </c>
      <c r="B34" s="14" t="s">
        <v>23</v>
      </c>
      <c r="C34" s="39">
        <v>32.447002697518307</v>
      </c>
      <c r="D34" s="16">
        <v>82</v>
      </c>
      <c r="E34" s="17" t="s">
        <v>91</v>
      </c>
      <c r="F34" s="17" t="s">
        <v>97</v>
      </c>
      <c r="G34" s="17"/>
    </row>
    <row r="35" spans="1:7" ht="13" customHeight="1">
      <c r="A35">
        <v>1</v>
      </c>
      <c r="B35" s="14" t="s">
        <v>24</v>
      </c>
      <c r="C35" s="39">
        <v>33.296316078638597</v>
      </c>
      <c r="D35" s="16">
        <v>82</v>
      </c>
      <c r="E35" s="17" t="s">
        <v>92</v>
      </c>
      <c r="F35" s="17" t="s">
        <v>97</v>
      </c>
      <c r="G35" s="17"/>
    </row>
    <row r="36" spans="1:7" ht="13" customHeight="1">
      <c r="A36">
        <v>1</v>
      </c>
      <c r="B36" s="14" t="s">
        <v>25</v>
      </c>
      <c r="C36" s="39">
        <v>37.84357078222294</v>
      </c>
      <c r="D36" s="16">
        <v>82.5</v>
      </c>
      <c r="E36" s="17" t="s">
        <v>93</v>
      </c>
      <c r="F36" s="17" t="s">
        <v>97</v>
      </c>
      <c r="G36" s="17"/>
    </row>
    <row r="37" spans="1:7" ht="13" customHeight="1">
      <c r="A37">
        <v>1</v>
      </c>
      <c r="B37" s="14" t="s">
        <v>26</v>
      </c>
      <c r="C37" s="39">
        <v>32.647292389376467</v>
      </c>
      <c r="D37" s="16">
        <v>82</v>
      </c>
      <c r="E37" s="17" t="s">
        <v>94</v>
      </c>
      <c r="F37" s="17" t="s">
        <v>97</v>
      </c>
      <c r="G37" s="17"/>
    </row>
    <row r="38" spans="1:7" ht="13" customHeight="1">
      <c r="A38" s="28">
        <v>1</v>
      </c>
      <c r="B38" s="35" t="s">
        <v>27</v>
      </c>
      <c r="C38" s="40">
        <v>34.026178202417327</v>
      </c>
      <c r="D38" s="37">
        <v>82</v>
      </c>
      <c r="E38" s="38" t="s">
        <v>95</v>
      </c>
      <c r="F38" s="38" t="s">
        <v>97</v>
      </c>
      <c r="G38" s="38"/>
    </row>
    <row r="39" spans="1:7" ht="13" customHeight="1">
      <c r="A39">
        <v>1</v>
      </c>
      <c r="B39" s="22" t="s">
        <v>28</v>
      </c>
      <c r="C39" s="26" t="s">
        <v>40</v>
      </c>
      <c r="D39" s="24">
        <v>59</v>
      </c>
      <c r="E39" s="25" t="s">
        <v>98</v>
      </c>
      <c r="F39" s="21" t="s">
        <v>123</v>
      </c>
      <c r="G39" s="21"/>
    </row>
    <row r="40" spans="1:7" ht="13" customHeight="1">
      <c r="A40">
        <v>1</v>
      </c>
      <c r="B40" s="22" t="s">
        <v>29</v>
      </c>
      <c r="C40" s="26" t="s">
        <v>40</v>
      </c>
      <c r="D40" s="24">
        <v>58</v>
      </c>
      <c r="E40" s="25" t="s">
        <v>99</v>
      </c>
      <c r="F40" s="21" t="s">
        <v>123</v>
      </c>
      <c r="G40" s="21"/>
    </row>
    <row r="41" spans="1:7" ht="13" customHeight="1">
      <c r="A41">
        <v>1</v>
      </c>
      <c r="B41" s="25" t="s">
        <v>30</v>
      </c>
      <c r="C41" s="25" t="s">
        <v>40</v>
      </c>
      <c r="D41" s="24">
        <v>59.5</v>
      </c>
      <c r="E41" s="25" t="s">
        <v>100</v>
      </c>
      <c r="F41" s="21" t="s">
        <v>123</v>
      </c>
      <c r="G41" s="21"/>
    </row>
    <row r="42" spans="1:7" ht="13" customHeight="1">
      <c r="A42">
        <v>1</v>
      </c>
      <c r="B42" s="25" t="s">
        <v>31</v>
      </c>
      <c r="C42" s="25" t="s">
        <v>40</v>
      </c>
      <c r="D42" s="24">
        <v>59</v>
      </c>
      <c r="E42" s="25" t="s">
        <v>101</v>
      </c>
      <c r="F42" s="21" t="s">
        <v>123</v>
      </c>
      <c r="G42" s="21"/>
    </row>
    <row r="43" spans="1:7" ht="13" customHeight="1">
      <c r="A43">
        <v>1</v>
      </c>
      <c r="B43" s="25" t="s">
        <v>32</v>
      </c>
      <c r="C43" s="25" t="s">
        <v>40</v>
      </c>
      <c r="D43" s="25">
        <v>62.5</v>
      </c>
      <c r="E43" s="25" t="s">
        <v>102</v>
      </c>
      <c r="F43" s="21" t="s">
        <v>123</v>
      </c>
      <c r="G43" s="21"/>
    </row>
    <row r="44" spans="1:7" ht="13" customHeight="1">
      <c r="A44">
        <v>1</v>
      </c>
      <c r="B44" s="25" t="s">
        <v>33</v>
      </c>
      <c r="C44" s="25" t="s">
        <v>40</v>
      </c>
      <c r="D44" s="25">
        <v>66</v>
      </c>
      <c r="E44" s="25" t="s">
        <v>103</v>
      </c>
      <c r="F44" s="21" t="s">
        <v>123</v>
      </c>
      <c r="G44" s="21"/>
    </row>
    <row r="45" spans="1:7" ht="13" customHeight="1">
      <c r="A45">
        <v>1</v>
      </c>
      <c r="B45" s="25" t="s">
        <v>34</v>
      </c>
      <c r="C45" s="25" t="s">
        <v>40</v>
      </c>
      <c r="D45" s="25">
        <v>63.5</v>
      </c>
      <c r="E45" s="25" t="s">
        <v>104</v>
      </c>
      <c r="F45" s="21" t="s">
        <v>123</v>
      </c>
      <c r="G45" s="21"/>
    </row>
    <row r="46" spans="1:7" ht="13" customHeight="1">
      <c r="A46">
        <v>1</v>
      </c>
      <c r="B46" s="25" t="s">
        <v>35</v>
      </c>
      <c r="C46" s="25">
        <v>38.275288010464124</v>
      </c>
      <c r="D46" s="25">
        <v>82.5</v>
      </c>
      <c r="E46" s="25" t="s">
        <v>105</v>
      </c>
      <c r="F46" s="21" t="s">
        <v>123</v>
      </c>
      <c r="G46" s="21"/>
    </row>
    <row r="47" spans="1:7" ht="13" customHeight="1">
      <c r="A47">
        <v>1</v>
      </c>
      <c r="B47" s="25" t="s">
        <v>36</v>
      </c>
      <c r="C47" s="25" t="s">
        <v>40</v>
      </c>
      <c r="D47" s="25">
        <v>57.5</v>
      </c>
      <c r="E47" s="25" t="s">
        <v>106</v>
      </c>
      <c r="F47" s="21" t="s">
        <v>123</v>
      </c>
      <c r="G47" s="21"/>
    </row>
    <row r="48" spans="1:7" ht="13" customHeight="1">
      <c r="A48">
        <v>1</v>
      </c>
      <c r="B48" s="25" t="s">
        <v>37</v>
      </c>
      <c r="C48" s="25" t="s">
        <v>40</v>
      </c>
      <c r="D48" s="25">
        <v>58</v>
      </c>
      <c r="E48" s="25" t="s">
        <v>107</v>
      </c>
      <c r="F48" s="21" t="s">
        <v>123</v>
      </c>
      <c r="G48" s="21"/>
    </row>
    <row r="49" spans="1:7" ht="13" customHeight="1">
      <c r="A49">
        <v>1</v>
      </c>
      <c r="B49" s="25" t="s">
        <v>38</v>
      </c>
      <c r="C49" s="25" t="s">
        <v>40</v>
      </c>
      <c r="D49" s="25">
        <v>58.5</v>
      </c>
      <c r="E49" s="25" t="s">
        <v>108</v>
      </c>
      <c r="F49" s="21" t="s">
        <v>123</v>
      </c>
      <c r="G49" s="21"/>
    </row>
    <row r="50" spans="1:7" ht="13" customHeight="1">
      <c r="A50" s="28">
        <v>1</v>
      </c>
      <c r="B50" s="32" t="s">
        <v>39</v>
      </c>
      <c r="C50" s="32" t="s">
        <v>40</v>
      </c>
      <c r="D50" s="32">
        <v>58</v>
      </c>
      <c r="E50" s="32" t="s">
        <v>109</v>
      </c>
      <c r="F50" s="32" t="s">
        <v>123</v>
      </c>
      <c r="G50" s="32"/>
    </row>
    <row r="51" spans="1:7" ht="13" customHeight="1">
      <c r="A51">
        <v>1</v>
      </c>
      <c r="B51" s="17" t="s">
        <v>59</v>
      </c>
      <c r="C51" s="17">
        <v>32.365776083711175</v>
      </c>
      <c r="D51" s="17">
        <v>82</v>
      </c>
      <c r="E51" s="17" t="s">
        <v>98</v>
      </c>
      <c r="F51" s="17" t="s">
        <v>97</v>
      </c>
      <c r="G51" s="53" t="e">
        <f>C39-AVERAGE(C51,C63)</f>
        <v>#VALUE!</v>
      </c>
    </row>
    <row r="52" spans="1:7" ht="13" customHeight="1">
      <c r="A52">
        <v>1</v>
      </c>
      <c r="B52" s="17" t="s">
        <v>60</v>
      </c>
      <c r="C52" s="17">
        <v>34.810009826647502</v>
      </c>
      <c r="D52" s="17">
        <v>82</v>
      </c>
      <c r="E52" s="17" t="s">
        <v>99</v>
      </c>
      <c r="F52" s="17" t="s">
        <v>97</v>
      </c>
      <c r="G52" s="53" t="e">
        <f t="shared" ref="G52:G62" si="1">C40-AVERAGE(C52,C64)</f>
        <v>#VALUE!</v>
      </c>
    </row>
    <row r="53" spans="1:7" ht="13" customHeight="1">
      <c r="A53">
        <v>1</v>
      </c>
      <c r="B53" s="17" t="s">
        <v>61</v>
      </c>
      <c r="C53" s="17">
        <v>33.044665430270278</v>
      </c>
      <c r="D53" s="17">
        <v>82</v>
      </c>
      <c r="E53" s="17" t="s">
        <v>100</v>
      </c>
      <c r="F53" s="17" t="s">
        <v>97</v>
      </c>
      <c r="G53" s="53" t="e">
        <f t="shared" si="1"/>
        <v>#VALUE!</v>
      </c>
    </row>
    <row r="54" spans="1:7" ht="13" customHeight="1">
      <c r="A54">
        <v>1</v>
      </c>
      <c r="B54" s="17" t="s">
        <v>62</v>
      </c>
      <c r="C54" s="17">
        <v>34.042640943281533</v>
      </c>
      <c r="D54" s="17">
        <v>82.5</v>
      </c>
      <c r="E54" s="17" t="s">
        <v>101</v>
      </c>
      <c r="F54" s="17" t="s">
        <v>97</v>
      </c>
      <c r="G54" s="53" t="e">
        <f t="shared" si="1"/>
        <v>#VALUE!</v>
      </c>
    </row>
    <row r="55" spans="1:7" ht="13" customHeight="1">
      <c r="A55">
        <v>1</v>
      </c>
      <c r="B55" s="17" t="s">
        <v>63</v>
      </c>
      <c r="C55" s="17">
        <v>32.31320844624797</v>
      </c>
      <c r="D55" s="17">
        <v>82</v>
      </c>
      <c r="E55" s="17" t="s">
        <v>102</v>
      </c>
      <c r="F55" s="17" t="s">
        <v>97</v>
      </c>
      <c r="G55" s="53" t="e">
        <f t="shared" si="1"/>
        <v>#VALUE!</v>
      </c>
    </row>
    <row r="56" spans="1:7" ht="13" customHeight="1">
      <c r="A56">
        <v>1</v>
      </c>
      <c r="B56" s="17" t="s">
        <v>64</v>
      </c>
      <c r="C56" s="17">
        <v>35.128460154678045</v>
      </c>
      <c r="D56" s="17">
        <v>82.5</v>
      </c>
      <c r="E56" s="17" t="s">
        <v>103</v>
      </c>
      <c r="F56" s="17" t="s">
        <v>97</v>
      </c>
      <c r="G56" s="53" t="e">
        <f t="shared" si="1"/>
        <v>#VALUE!</v>
      </c>
    </row>
    <row r="57" spans="1:7" ht="13" customHeight="1">
      <c r="A57">
        <v>1</v>
      </c>
      <c r="B57" s="17" t="s">
        <v>65</v>
      </c>
      <c r="C57" s="17">
        <v>29.998067537863406</v>
      </c>
      <c r="D57" s="17">
        <v>82</v>
      </c>
      <c r="E57" s="17" t="s">
        <v>104</v>
      </c>
      <c r="F57" s="17" t="s">
        <v>97</v>
      </c>
      <c r="G57" s="53" t="e">
        <f t="shared" si="1"/>
        <v>#VALUE!</v>
      </c>
    </row>
    <row r="58" spans="1:7" ht="13" customHeight="1">
      <c r="A58">
        <v>1</v>
      </c>
      <c r="B58" s="17" t="s">
        <v>66</v>
      </c>
      <c r="C58" s="17">
        <v>32.407096662222365</v>
      </c>
      <c r="D58" s="17">
        <v>82.5</v>
      </c>
      <c r="E58" s="17" t="s">
        <v>105</v>
      </c>
      <c r="F58" s="17" t="s">
        <v>97</v>
      </c>
      <c r="G58" s="53">
        <f t="shared" si="1"/>
        <v>6.0075789838976874</v>
      </c>
    </row>
    <row r="59" spans="1:7" ht="13" customHeight="1">
      <c r="A59">
        <v>1</v>
      </c>
      <c r="B59" s="17" t="s">
        <v>67</v>
      </c>
      <c r="C59" s="17"/>
      <c r="D59" s="17">
        <v>61</v>
      </c>
      <c r="E59" s="17" t="s">
        <v>106</v>
      </c>
      <c r="F59" s="17" t="s">
        <v>97</v>
      </c>
      <c r="G59" s="53" t="e">
        <f t="shared" si="1"/>
        <v>#VALUE!</v>
      </c>
    </row>
    <row r="60" spans="1:7" ht="13" customHeight="1">
      <c r="A60">
        <v>1</v>
      </c>
      <c r="B60" s="17" t="s">
        <v>68</v>
      </c>
      <c r="C60" s="17">
        <v>35.377948900569216</v>
      </c>
      <c r="D60" s="17">
        <v>82.5</v>
      </c>
      <c r="E60" s="17" t="s">
        <v>107</v>
      </c>
      <c r="F60" s="17" t="s">
        <v>97</v>
      </c>
      <c r="G60" s="53" t="e">
        <f t="shared" si="1"/>
        <v>#VALUE!</v>
      </c>
    </row>
    <row r="61" spans="1:7" ht="13" customHeight="1">
      <c r="A61">
        <v>1</v>
      </c>
      <c r="B61" s="17" t="s">
        <v>69</v>
      </c>
      <c r="C61" s="17">
        <v>32.671881121472175</v>
      </c>
      <c r="D61" s="17">
        <v>82</v>
      </c>
      <c r="E61" s="17" t="s">
        <v>108</v>
      </c>
      <c r="F61" s="17" t="s">
        <v>97</v>
      </c>
      <c r="G61" s="53" t="e">
        <f t="shared" si="1"/>
        <v>#VALUE!</v>
      </c>
    </row>
    <row r="62" spans="1:7" ht="13" customHeight="1">
      <c r="A62" s="28">
        <v>1</v>
      </c>
      <c r="B62" s="38" t="s">
        <v>70</v>
      </c>
      <c r="C62" s="38">
        <v>37.47734549093272</v>
      </c>
      <c r="D62" s="38">
        <v>82.5</v>
      </c>
      <c r="E62" s="38" t="s">
        <v>109</v>
      </c>
      <c r="F62" s="38" t="s">
        <v>97</v>
      </c>
      <c r="G62" s="54" t="e">
        <f t="shared" si="1"/>
        <v>#VALUE!</v>
      </c>
    </row>
    <row r="63" spans="1:7" ht="13" customHeight="1">
      <c r="A63">
        <v>1</v>
      </c>
      <c r="B63" s="17" t="s">
        <v>71</v>
      </c>
      <c r="C63" s="17">
        <v>31.964979968136461</v>
      </c>
      <c r="D63" s="17">
        <v>82</v>
      </c>
      <c r="E63" s="17" t="s">
        <v>98</v>
      </c>
      <c r="F63" s="17" t="s">
        <v>97</v>
      </c>
      <c r="G63" s="17"/>
    </row>
    <row r="64" spans="1:7" ht="13" customHeight="1">
      <c r="A64">
        <v>1</v>
      </c>
      <c r="B64" s="17" t="s">
        <v>72</v>
      </c>
      <c r="C64" s="17">
        <v>34.961004516208696</v>
      </c>
      <c r="D64" s="17">
        <v>82</v>
      </c>
      <c r="E64" s="17" t="s">
        <v>99</v>
      </c>
      <c r="F64" s="17" t="s">
        <v>97</v>
      </c>
      <c r="G64" s="17"/>
    </row>
    <row r="65" spans="1:7" ht="13" customHeight="1">
      <c r="A65">
        <v>1</v>
      </c>
      <c r="B65" s="17" t="s">
        <v>73</v>
      </c>
      <c r="C65" s="17">
        <v>33.611578081730045</v>
      </c>
      <c r="D65" s="17">
        <v>82</v>
      </c>
      <c r="E65" s="17" t="s">
        <v>100</v>
      </c>
      <c r="F65" s="17" t="s">
        <v>97</v>
      </c>
      <c r="G65" s="17"/>
    </row>
    <row r="66" spans="1:7" ht="13" customHeight="1">
      <c r="A66">
        <v>1</v>
      </c>
      <c r="B66" s="17" t="s">
        <v>74</v>
      </c>
      <c r="C66" s="17">
        <v>33.704179642911278</v>
      </c>
      <c r="D66" s="17">
        <v>82</v>
      </c>
      <c r="E66" s="17" t="s">
        <v>101</v>
      </c>
      <c r="F66" s="17" t="s">
        <v>97</v>
      </c>
      <c r="G66" s="17"/>
    </row>
    <row r="67" spans="1:7" ht="13" customHeight="1">
      <c r="A67">
        <v>1</v>
      </c>
      <c r="B67" s="17" t="s">
        <v>75</v>
      </c>
      <c r="C67" s="17">
        <v>32.663383513083105</v>
      </c>
      <c r="D67" s="17">
        <v>82</v>
      </c>
      <c r="E67" s="17" t="s">
        <v>102</v>
      </c>
      <c r="F67" s="17" t="s">
        <v>97</v>
      </c>
      <c r="G67" s="17"/>
    </row>
    <row r="68" spans="1:7" ht="13" customHeight="1">
      <c r="A68">
        <v>1</v>
      </c>
      <c r="B68" s="17" t="s">
        <v>76</v>
      </c>
      <c r="C68" s="17">
        <v>36.087208104992087</v>
      </c>
      <c r="D68" s="17">
        <v>82.5</v>
      </c>
      <c r="E68" s="17" t="s">
        <v>103</v>
      </c>
      <c r="F68" s="17" t="s">
        <v>97</v>
      </c>
      <c r="G68" s="17"/>
    </row>
    <row r="69" spans="1:7" ht="13" customHeight="1">
      <c r="A69">
        <v>1</v>
      </c>
      <c r="B69" s="17" t="s">
        <v>77</v>
      </c>
      <c r="C69" s="17">
        <v>31.007337501834975</v>
      </c>
      <c r="D69" s="17">
        <v>82</v>
      </c>
      <c r="E69" s="17" t="s">
        <v>104</v>
      </c>
      <c r="F69" s="17" t="s">
        <v>97</v>
      </c>
      <c r="G69" s="17"/>
    </row>
    <row r="70" spans="1:7" ht="13" customHeight="1">
      <c r="A70">
        <v>1</v>
      </c>
      <c r="B70" s="17" t="s">
        <v>78</v>
      </c>
      <c r="C70" s="17">
        <v>32.1283213909105</v>
      </c>
      <c r="D70" s="17">
        <v>82</v>
      </c>
      <c r="E70" s="17" t="s">
        <v>105</v>
      </c>
      <c r="F70" s="17" t="s">
        <v>97</v>
      </c>
      <c r="G70" s="17"/>
    </row>
    <row r="71" spans="1:7" ht="13" customHeight="1">
      <c r="A71">
        <v>1</v>
      </c>
      <c r="B71" s="17" t="s">
        <v>79</v>
      </c>
      <c r="C71" s="17">
        <v>38.174505586130714</v>
      </c>
      <c r="D71" s="17">
        <v>82.5</v>
      </c>
      <c r="E71" s="17" t="s">
        <v>106</v>
      </c>
      <c r="F71" s="17" t="s">
        <v>97</v>
      </c>
      <c r="G71" s="17"/>
    </row>
    <row r="72" spans="1:7" ht="13" customHeight="1">
      <c r="A72">
        <v>1</v>
      </c>
      <c r="B72" s="17" t="s">
        <v>80</v>
      </c>
      <c r="C72" s="17">
        <v>35.542775753669957</v>
      </c>
      <c r="D72" s="17">
        <v>82.5</v>
      </c>
      <c r="E72" s="17" t="s">
        <v>107</v>
      </c>
      <c r="F72" s="17" t="s">
        <v>97</v>
      </c>
      <c r="G72" s="17"/>
    </row>
    <row r="73" spans="1:7" ht="13" customHeight="1">
      <c r="A73">
        <v>1</v>
      </c>
      <c r="B73" s="17" t="s">
        <v>81</v>
      </c>
      <c r="C73" s="17">
        <v>32.389028561741995</v>
      </c>
      <c r="D73" s="17">
        <v>82</v>
      </c>
      <c r="E73" s="17" t="s">
        <v>108</v>
      </c>
      <c r="F73" s="17" t="s">
        <v>97</v>
      </c>
      <c r="G73" s="17"/>
    </row>
    <row r="74" spans="1:7" ht="13" customHeight="1">
      <c r="A74" s="28">
        <v>1</v>
      </c>
      <c r="B74" s="38" t="s">
        <v>82</v>
      </c>
      <c r="C74" s="38">
        <v>37.668470390204824</v>
      </c>
      <c r="D74" s="38">
        <v>82</v>
      </c>
      <c r="E74" s="38" t="s">
        <v>109</v>
      </c>
      <c r="F74" s="38" t="s">
        <v>97</v>
      </c>
      <c r="G74" s="38"/>
    </row>
    <row r="75" spans="1:7" ht="13" customHeight="1">
      <c r="A75" s="28">
        <v>1</v>
      </c>
      <c r="B75" s="44" t="s">
        <v>83</v>
      </c>
      <c r="C75" s="44" t="s">
        <v>40</v>
      </c>
      <c r="D75" s="44">
        <v>58</v>
      </c>
      <c r="E75" s="44" t="s">
        <v>124</v>
      </c>
      <c r="F75" s="47"/>
      <c r="G75" s="44"/>
    </row>
    <row r="76" spans="1:7" ht="13" customHeight="1">
      <c r="A76">
        <v>2</v>
      </c>
      <c r="B76" s="22" t="s">
        <v>49</v>
      </c>
      <c r="C76" s="43" t="s">
        <v>40</v>
      </c>
      <c r="D76" s="25">
        <v>57</v>
      </c>
      <c r="E76" s="25" t="s">
        <v>110</v>
      </c>
      <c r="F76" s="48" t="s">
        <v>123</v>
      </c>
      <c r="G76" s="48"/>
    </row>
    <row r="77" spans="1:7" ht="13" customHeight="1">
      <c r="A77">
        <v>2</v>
      </c>
      <c r="B77" s="22" t="s">
        <v>50</v>
      </c>
      <c r="C77" s="43" t="s">
        <v>40</v>
      </c>
      <c r="D77" s="25">
        <v>58.5</v>
      </c>
      <c r="E77" s="25" t="s">
        <v>111</v>
      </c>
      <c r="F77" s="48" t="s">
        <v>123</v>
      </c>
      <c r="G77" s="48"/>
    </row>
    <row r="78" spans="1:7" ht="13" customHeight="1">
      <c r="A78">
        <v>2</v>
      </c>
      <c r="B78" s="22" t="s">
        <v>51</v>
      </c>
      <c r="C78" s="43" t="s">
        <v>40</v>
      </c>
      <c r="D78" s="25">
        <v>56.5</v>
      </c>
      <c r="E78" s="25" t="s">
        <v>112</v>
      </c>
      <c r="F78" s="48" t="s">
        <v>123</v>
      </c>
      <c r="G78" s="48"/>
    </row>
    <row r="79" spans="1:7" ht="13" customHeight="1">
      <c r="A79">
        <v>2</v>
      </c>
      <c r="B79" s="22" t="s">
        <v>52</v>
      </c>
      <c r="C79" s="43" t="s">
        <v>40</v>
      </c>
      <c r="D79" s="25">
        <v>58.5</v>
      </c>
      <c r="E79" s="25" t="s">
        <v>113</v>
      </c>
      <c r="F79" s="48" t="s">
        <v>123</v>
      </c>
      <c r="G79" s="48"/>
    </row>
    <row r="80" spans="1:7" ht="13" customHeight="1">
      <c r="A80">
        <v>2</v>
      </c>
      <c r="B80" s="22" t="s">
        <v>2</v>
      </c>
      <c r="C80" s="43" t="s">
        <v>40</v>
      </c>
      <c r="D80" s="25">
        <v>58</v>
      </c>
      <c r="E80" s="25" t="s">
        <v>114</v>
      </c>
      <c r="F80" s="48" t="s">
        <v>123</v>
      </c>
      <c r="G80" s="48"/>
    </row>
    <row r="81" spans="1:7" ht="13" customHeight="1">
      <c r="A81">
        <v>2</v>
      </c>
      <c r="B81" s="22" t="s">
        <v>3</v>
      </c>
      <c r="C81" s="43" t="s">
        <v>40</v>
      </c>
      <c r="D81" s="25">
        <v>60</v>
      </c>
      <c r="E81" s="25" t="s">
        <v>115</v>
      </c>
      <c r="F81" s="48" t="s">
        <v>123</v>
      </c>
      <c r="G81" s="48"/>
    </row>
    <row r="82" spans="1:7" ht="13" customHeight="1">
      <c r="A82">
        <v>2</v>
      </c>
      <c r="B82" s="22" t="s">
        <v>53</v>
      </c>
      <c r="C82" s="43" t="s">
        <v>40</v>
      </c>
      <c r="D82" s="25">
        <v>58.5</v>
      </c>
      <c r="E82" s="25" t="s">
        <v>116</v>
      </c>
      <c r="F82" s="48" t="s">
        <v>123</v>
      </c>
      <c r="G82" s="48"/>
    </row>
    <row r="83" spans="1:7" ht="13" customHeight="1">
      <c r="A83">
        <v>2</v>
      </c>
      <c r="B83" s="22" t="s">
        <v>54</v>
      </c>
      <c r="C83" s="43" t="s">
        <v>40</v>
      </c>
      <c r="D83" s="25">
        <v>58</v>
      </c>
      <c r="E83" s="25" t="s">
        <v>117</v>
      </c>
      <c r="F83" s="48" t="s">
        <v>123</v>
      </c>
      <c r="G83" s="48"/>
    </row>
    <row r="84" spans="1:7" ht="13" customHeight="1">
      <c r="A84">
        <v>2</v>
      </c>
      <c r="B84" s="22" t="s">
        <v>55</v>
      </c>
      <c r="C84" s="43" t="s">
        <v>40</v>
      </c>
      <c r="D84" s="25">
        <v>57.5</v>
      </c>
      <c r="E84" s="25" t="s">
        <v>118</v>
      </c>
      <c r="F84" s="48" t="s">
        <v>123</v>
      </c>
      <c r="G84" s="48"/>
    </row>
    <row r="85" spans="1:7" ht="13" customHeight="1">
      <c r="A85">
        <v>2</v>
      </c>
      <c r="B85" s="22" t="s">
        <v>56</v>
      </c>
      <c r="C85" s="43" t="s">
        <v>40</v>
      </c>
      <c r="D85" s="25">
        <v>57.5</v>
      </c>
      <c r="E85" s="25" t="s">
        <v>119</v>
      </c>
      <c r="F85" s="48" t="s">
        <v>123</v>
      </c>
      <c r="G85" s="48"/>
    </row>
    <row r="86" spans="1:7" ht="13" customHeight="1">
      <c r="A86">
        <v>2</v>
      </c>
      <c r="B86" s="22" t="s">
        <v>57</v>
      </c>
      <c r="C86" s="43" t="s">
        <v>40</v>
      </c>
      <c r="D86" s="25">
        <v>58</v>
      </c>
      <c r="E86" s="25" t="s">
        <v>120</v>
      </c>
      <c r="F86" s="48" t="s">
        <v>123</v>
      </c>
      <c r="G86" s="48"/>
    </row>
    <row r="87" spans="1:7" ht="13" customHeight="1">
      <c r="A87" s="28">
        <v>2</v>
      </c>
      <c r="B87" s="29" t="s">
        <v>58</v>
      </c>
      <c r="C87" s="29" t="s">
        <v>40</v>
      </c>
      <c r="D87" s="32">
        <v>82.5</v>
      </c>
      <c r="E87" s="32" t="s">
        <v>121</v>
      </c>
      <c r="F87" s="49" t="s">
        <v>123</v>
      </c>
      <c r="G87" s="49"/>
    </row>
    <row r="88" spans="1:7" ht="13" customHeight="1">
      <c r="A88">
        <v>2</v>
      </c>
      <c r="B88" s="14" t="s">
        <v>4</v>
      </c>
      <c r="C88" s="41">
        <v>32.869805161394083</v>
      </c>
      <c r="D88" s="17">
        <v>82</v>
      </c>
      <c r="E88" s="17" t="s">
        <v>110</v>
      </c>
      <c r="F88" s="50" t="s">
        <v>97</v>
      </c>
      <c r="G88" s="53" t="e">
        <f>C76-AVERAGE(C88,C100)</f>
        <v>#VALUE!</v>
      </c>
    </row>
    <row r="89" spans="1:7" ht="13" customHeight="1">
      <c r="A89">
        <v>2</v>
      </c>
      <c r="B89" s="14" t="s">
        <v>5</v>
      </c>
      <c r="C89" s="41">
        <v>35.297646044467044</v>
      </c>
      <c r="D89" s="17">
        <v>82</v>
      </c>
      <c r="E89" s="17" t="s">
        <v>111</v>
      </c>
      <c r="F89" s="50" t="s">
        <v>97</v>
      </c>
      <c r="G89" s="53" t="e">
        <f t="shared" ref="G89:G99" si="2">C77-AVERAGE(C89,C101)</f>
        <v>#VALUE!</v>
      </c>
    </row>
    <row r="90" spans="1:7" ht="13" customHeight="1">
      <c r="A90">
        <v>2</v>
      </c>
      <c r="B90" s="14" t="s">
        <v>6</v>
      </c>
      <c r="C90" s="41">
        <v>36.434555632019382</v>
      </c>
      <c r="D90" s="17">
        <v>82.5</v>
      </c>
      <c r="E90" s="17" t="s">
        <v>112</v>
      </c>
      <c r="F90" s="50" t="s">
        <v>97</v>
      </c>
      <c r="G90" s="53" t="e">
        <f t="shared" si="2"/>
        <v>#VALUE!</v>
      </c>
    </row>
    <row r="91" spans="1:7" ht="13" customHeight="1">
      <c r="A91">
        <v>2</v>
      </c>
      <c r="B91" s="14" t="s">
        <v>7</v>
      </c>
      <c r="C91" s="41">
        <v>33.929464879496038</v>
      </c>
      <c r="D91" s="17">
        <v>82</v>
      </c>
      <c r="E91" s="17" t="s">
        <v>113</v>
      </c>
      <c r="F91" s="50" t="s">
        <v>97</v>
      </c>
      <c r="G91" s="53" t="e">
        <f t="shared" si="2"/>
        <v>#VALUE!</v>
      </c>
    </row>
    <row r="92" spans="1:7" ht="13" customHeight="1">
      <c r="A92">
        <v>2</v>
      </c>
      <c r="B92" s="14" t="s">
        <v>8</v>
      </c>
      <c r="C92" s="41">
        <v>30.075254408436855</v>
      </c>
      <c r="D92" s="17">
        <v>82</v>
      </c>
      <c r="E92" s="17" t="s">
        <v>114</v>
      </c>
      <c r="F92" s="50" t="s">
        <v>97</v>
      </c>
      <c r="G92" s="53" t="e">
        <f t="shared" si="2"/>
        <v>#VALUE!</v>
      </c>
    </row>
    <row r="93" spans="1:7" ht="13" customHeight="1">
      <c r="A93">
        <v>2</v>
      </c>
      <c r="B93" s="14" t="s">
        <v>9</v>
      </c>
      <c r="C93" s="41">
        <v>36.738905119853989</v>
      </c>
      <c r="D93" s="17">
        <v>82.5</v>
      </c>
      <c r="E93" s="17" t="s">
        <v>115</v>
      </c>
      <c r="F93" s="50" t="s">
        <v>97</v>
      </c>
      <c r="G93" s="53" t="e">
        <f t="shared" si="2"/>
        <v>#VALUE!</v>
      </c>
    </row>
    <row r="94" spans="1:7" ht="13" customHeight="1">
      <c r="A94">
        <v>2</v>
      </c>
      <c r="B94" s="14" t="s">
        <v>10</v>
      </c>
      <c r="C94" s="41">
        <v>31.882278004935173</v>
      </c>
      <c r="D94" s="17">
        <v>82</v>
      </c>
      <c r="E94" s="17" t="s">
        <v>116</v>
      </c>
      <c r="F94" s="50" t="s">
        <v>97</v>
      </c>
      <c r="G94" s="53" t="e">
        <f t="shared" si="2"/>
        <v>#VALUE!</v>
      </c>
    </row>
    <row r="95" spans="1:7" ht="13" customHeight="1">
      <c r="A95">
        <v>2</v>
      </c>
      <c r="B95" s="14" t="s">
        <v>11</v>
      </c>
      <c r="C95" s="41">
        <v>31.830501500864756</v>
      </c>
      <c r="D95" s="17">
        <v>82</v>
      </c>
      <c r="E95" s="17" t="s">
        <v>117</v>
      </c>
      <c r="F95" s="50" t="s">
        <v>97</v>
      </c>
      <c r="G95" s="53" t="e">
        <f t="shared" si="2"/>
        <v>#VALUE!</v>
      </c>
    </row>
    <row r="96" spans="1:7" ht="13" customHeight="1">
      <c r="A96">
        <v>2</v>
      </c>
      <c r="B96" s="14" t="s">
        <v>12</v>
      </c>
      <c r="C96" s="41">
        <v>32.729740211167957</v>
      </c>
      <c r="D96" s="17">
        <v>82</v>
      </c>
      <c r="E96" s="17" t="s">
        <v>118</v>
      </c>
      <c r="F96" s="50" t="s">
        <v>97</v>
      </c>
      <c r="G96" s="53" t="e">
        <f t="shared" si="2"/>
        <v>#VALUE!</v>
      </c>
    </row>
    <row r="97" spans="1:7" ht="13" customHeight="1">
      <c r="A97">
        <v>2</v>
      </c>
      <c r="B97" s="14" t="s">
        <v>13</v>
      </c>
      <c r="C97" s="41">
        <v>33.756761268730997</v>
      </c>
      <c r="D97" s="17">
        <v>82</v>
      </c>
      <c r="E97" s="17" t="s">
        <v>119</v>
      </c>
      <c r="F97" s="50" t="s">
        <v>97</v>
      </c>
      <c r="G97" s="53" t="e">
        <f t="shared" si="2"/>
        <v>#VALUE!</v>
      </c>
    </row>
    <row r="98" spans="1:7" ht="13" customHeight="1">
      <c r="A98">
        <v>2</v>
      </c>
      <c r="B98" s="14" t="s">
        <v>14</v>
      </c>
      <c r="C98" s="41">
        <v>30.036018894609747</v>
      </c>
      <c r="D98" s="17">
        <v>82</v>
      </c>
      <c r="E98" s="17" t="s">
        <v>120</v>
      </c>
      <c r="F98" s="50" t="s">
        <v>97</v>
      </c>
      <c r="G98" s="53" t="e">
        <f t="shared" si="2"/>
        <v>#VALUE!</v>
      </c>
    </row>
    <row r="99" spans="1:7" ht="13" customHeight="1">
      <c r="A99" s="28">
        <v>2</v>
      </c>
      <c r="B99" s="35" t="s">
        <v>15</v>
      </c>
      <c r="C99" s="42">
        <v>31.872820375092459</v>
      </c>
      <c r="D99" s="38">
        <v>82</v>
      </c>
      <c r="E99" s="38" t="s">
        <v>121</v>
      </c>
      <c r="F99" s="51" t="s">
        <v>97</v>
      </c>
      <c r="G99" s="54" t="e">
        <f t="shared" si="2"/>
        <v>#VALUE!</v>
      </c>
    </row>
    <row r="100" spans="1:7" ht="13" customHeight="1">
      <c r="A100">
        <v>2</v>
      </c>
      <c r="B100" s="14" t="s">
        <v>16</v>
      </c>
      <c r="C100" s="41">
        <v>32.857551874865685</v>
      </c>
      <c r="D100" s="17">
        <v>82</v>
      </c>
      <c r="E100" s="17" t="s">
        <v>110</v>
      </c>
      <c r="F100" s="50" t="s">
        <v>97</v>
      </c>
      <c r="G100" s="50"/>
    </row>
    <row r="101" spans="1:7" ht="13" customHeight="1">
      <c r="A101">
        <v>2</v>
      </c>
      <c r="B101" s="14" t="s">
        <v>17</v>
      </c>
      <c r="C101" s="41"/>
      <c r="D101" s="17">
        <v>59.5</v>
      </c>
      <c r="E101" s="17" t="s">
        <v>111</v>
      </c>
      <c r="F101" s="50" t="s">
        <v>97</v>
      </c>
      <c r="G101" s="50"/>
    </row>
    <row r="102" spans="1:7" ht="13" customHeight="1">
      <c r="A102">
        <v>2</v>
      </c>
      <c r="B102" s="14" t="s">
        <v>18</v>
      </c>
      <c r="C102" s="41">
        <v>38.176051838567645</v>
      </c>
      <c r="D102" s="17">
        <v>82</v>
      </c>
      <c r="E102" s="17" t="s">
        <v>112</v>
      </c>
      <c r="F102" s="50" t="s">
        <v>97</v>
      </c>
      <c r="G102" s="50"/>
    </row>
    <row r="103" spans="1:7" ht="13" customHeight="1">
      <c r="A103">
        <v>2</v>
      </c>
      <c r="B103" s="14" t="s">
        <v>19</v>
      </c>
      <c r="C103" s="41">
        <v>35.192995512031217</v>
      </c>
      <c r="D103" s="17">
        <v>82</v>
      </c>
      <c r="E103" s="17" t="s">
        <v>113</v>
      </c>
      <c r="F103" s="50" t="s">
        <v>97</v>
      </c>
      <c r="G103" s="50"/>
    </row>
    <row r="104" spans="1:7" ht="13" customHeight="1">
      <c r="A104">
        <v>2</v>
      </c>
      <c r="B104" s="14" t="s">
        <v>20</v>
      </c>
      <c r="C104" s="41">
        <v>29.963682504254638</v>
      </c>
      <c r="D104" s="17">
        <v>82</v>
      </c>
      <c r="E104" s="17" t="s">
        <v>114</v>
      </c>
      <c r="F104" s="50" t="s">
        <v>97</v>
      </c>
      <c r="G104" s="50"/>
    </row>
    <row r="105" spans="1:7" ht="13" customHeight="1">
      <c r="A105">
        <v>2</v>
      </c>
      <c r="B105" s="14" t="s">
        <v>21</v>
      </c>
      <c r="C105" s="41">
        <v>37.093663423178874</v>
      </c>
      <c r="D105" s="17">
        <v>82.5</v>
      </c>
      <c r="E105" s="17" t="s">
        <v>115</v>
      </c>
      <c r="F105" s="50" t="s">
        <v>97</v>
      </c>
      <c r="G105" s="50"/>
    </row>
    <row r="106" spans="1:7" ht="13" customHeight="1">
      <c r="A106">
        <v>2</v>
      </c>
      <c r="B106" s="14" t="s">
        <v>22</v>
      </c>
      <c r="C106" s="41">
        <v>32.789804124875324</v>
      </c>
      <c r="D106" s="17">
        <v>82</v>
      </c>
      <c r="E106" s="17" t="s">
        <v>116</v>
      </c>
      <c r="F106" s="50" t="s">
        <v>97</v>
      </c>
      <c r="G106" s="50"/>
    </row>
    <row r="107" spans="1:7" ht="13" customHeight="1">
      <c r="A107">
        <v>2</v>
      </c>
      <c r="B107" s="14" t="s">
        <v>23</v>
      </c>
      <c r="C107" s="41">
        <v>31.574043218110635</v>
      </c>
      <c r="D107" s="17">
        <v>82</v>
      </c>
      <c r="E107" s="17" t="s">
        <v>117</v>
      </c>
      <c r="F107" s="50" t="s">
        <v>97</v>
      </c>
      <c r="G107" s="50"/>
    </row>
    <row r="108" spans="1:7" ht="13" customHeight="1">
      <c r="A108">
        <v>2</v>
      </c>
      <c r="B108" s="14" t="s">
        <v>24</v>
      </c>
      <c r="C108" s="41">
        <v>33.029748291929231</v>
      </c>
      <c r="D108" s="17">
        <v>82</v>
      </c>
      <c r="E108" s="17" t="s">
        <v>118</v>
      </c>
      <c r="F108" s="50" t="s">
        <v>97</v>
      </c>
      <c r="G108" s="50"/>
    </row>
    <row r="109" spans="1:7" ht="13" customHeight="1">
      <c r="A109">
        <v>2</v>
      </c>
      <c r="B109" s="14" t="s">
        <v>25</v>
      </c>
      <c r="C109" s="41">
        <v>35.659426876022302</v>
      </c>
      <c r="D109" s="17">
        <v>82.5</v>
      </c>
      <c r="E109" s="17" t="s">
        <v>119</v>
      </c>
      <c r="F109" s="50" t="s">
        <v>97</v>
      </c>
      <c r="G109" s="50"/>
    </row>
    <row r="110" spans="1:7" ht="13" customHeight="1">
      <c r="A110">
        <v>2</v>
      </c>
      <c r="B110" s="14" t="s">
        <v>26</v>
      </c>
      <c r="C110" s="41">
        <v>30.202393886283339</v>
      </c>
      <c r="D110" s="17">
        <v>82</v>
      </c>
      <c r="E110" s="17" t="s">
        <v>120</v>
      </c>
      <c r="F110" s="50" t="s">
        <v>97</v>
      </c>
      <c r="G110" s="50"/>
    </row>
    <row r="111" spans="1:7" ht="13" customHeight="1">
      <c r="A111" s="28">
        <v>2</v>
      </c>
      <c r="B111" s="35" t="s">
        <v>27</v>
      </c>
      <c r="C111" s="42">
        <v>33.41917916639364</v>
      </c>
      <c r="D111" s="38">
        <v>82</v>
      </c>
      <c r="E111" s="38" t="s">
        <v>121</v>
      </c>
      <c r="F111" s="51" t="s">
        <v>97</v>
      </c>
      <c r="G111" s="51"/>
    </row>
    <row r="112" spans="1:7" ht="13" customHeight="1">
      <c r="A112" s="28">
        <v>2</v>
      </c>
      <c r="B112" s="33" t="s">
        <v>83</v>
      </c>
      <c r="C112" s="34" t="s">
        <v>40</v>
      </c>
      <c r="D112" s="28">
        <v>82</v>
      </c>
      <c r="E112" s="28" t="s">
        <v>124</v>
      </c>
      <c r="F112" s="52"/>
      <c r="G112" s="28"/>
    </row>
    <row r="113" spans="2:7" ht="13" customHeight="1">
      <c r="B113" s="27"/>
      <c r="C113" s="27"/>
      <c r="D113" s="27"/>
      <c r="E113" s="27"/>
      <c r="F113" s="27"/>
      <c r="G113" s="27"/>
    </row>
    <row r="114" spans="2:7" ht="13" customHeight="1">
      <c r="B114" s="27"/>
      <c r="C114" s="27"/>
      <c r="D114" s="27"/>
      <c r="E114" s="27"/>
      <c r="F114" s="27"/>
      <c r="G114" s="27"/>
    </row>
    <row r="115" spans="2:7" ht="13" customHeight="1">
      <c r="B115" s="27"/>
      <c r="C115" s="27"/>
      <c r="D115" s="27"/>
      <c r="E115" s="27"/>
      <c r="F115" s="27"/>
      <c r="G115" s="27"/>
    </row>
    <row r="116" spans="2:7" ht="13" customHeight="1">
      <c r="B116" s="27"/>
      <c r="C116" s="27"/>
      <c r="D116" s="27"/>
      <c r="E116" s="27"/>
      <c r="F116" s="27"/>
      <c r="G116" s="27"/>
    </row>
    <row r="117" spans="2:7" ht="13" customHeight="1">
      <c r="B117" s="27"/>
      <c r="C117" s="27"/>
      <c r="D117" s="27"/>
      <c r="E117" s="27"/>
      <c r="F117" s="27"/>
      <c r="G117" s="27"/>
    </row>
    <row r="118" spans="2:7" ht="13" customHeight="1">
      <c r="B118" s="27"/>
      <c r="C118" s="27"/>
      <c r="D118" s="27"/>
      <c r="E118" s="27"/>
      <c r="F118" s="27"/>
      <c r="G118" s="27"/>
    </row>
    <row r="119" spans="2:7" ht="13" customHeight="1">
      <c r="B119" s="27"/>
      <c r="C119" s="27"/>
      <c r="D119" s="27"/>
      <c r="E119" s="27"/>
      <c r="F119" s="27"/>
      <c r="G119" s="27"/>
    </row>
    <row r="120" spans="2:7" ht="13" customHeight="1">
      <c r="B120" s="27"/>
      <c r="C120" s="27"/>
      <c r="D120" s="27"/>
      <c r="E120" s="27"/>
      <c r="F120" s="27"/>
      <c r="G120" s="27"/>
    </row>
    <row r="121" spans="2:7" ht="13" customHeight="1">
      <c r="B121" s="27"/>
      <c r="C121" s="27"/>
      <c r="D121" s="27"/>
      <c r="E121" s="27"/>
      <c r="F121" s="27"/>
      <c r="G121" s="27"/>
    </row>
    <row r="122" spans="2:7" ht="13" customHeight="1">
      <c r="B122" s="27"/>
      <c r="C122" s="27"/>
      <c r="D122" s="27"/>
      <c r="E122" s="27"/>
      <c r="F122" s="27"/>
      <c r="G122" s="27"/>
    </row>
    <row r="123" spans="2:7" ht="13" customHeight="1">
      <c r="B123" s="27"/>
      <c r="C123" s="27"/>
      <c r="D123" s="27"/>
      <c r="E123" s="27"/>
      <c r="F123" s="27"/>
      <c r="G123" s="27"/>
    </row>
    <row r="124" spans="2:7" ht="13" customHeight="1">
      <c r="B124" s="27"/>
      <c r="C124" s="27"/>
      <c r="D124" s="27"/>
      <c r="E124" s="27"/>
      <c r="F124" s="27"/>
      <c r="G124" s="27"/>
    </row>
    <row r="125" spans="2:7" ht="13" customHeight="1">
      <c r="B125" s="27"/>
      <c r="C125" s="27"/>
      <c r="D125" s="27"/>
      <c r="E125" s="27"/>
      <c r="F125" s="27"/>
      <c r="G125" s="27"/>
    </row>
    <row r="126" spans="2:7" ht="13" customHeight="1">
      <c r="B126" s="27"/>
      <c r="C126" s="27"/>
      <c r="D126" s="27"/>
      <c r="E126" s="27"/>
      <c r="F126" s="27"/>
      <c r="G126" s="27"/>
    </row>
    <row r="127" spans="2:7" ht="13" customHeight="1">
      <c r="B127" s="27"/>
      <c r="C127" s="27"/>
      <c r="D127" s="27"/>
      <c r="E127" s="27"/>
      <c r="F127" s="27"/>
      <c r="G127" s="27"/>
    </row>
    <row r="128" spans="2:7" ht="13" customHeight="1">
      <c r="B128" s="27"/>
      <c r="C128" s="27"/>
      <c r="D128" s="27"/>
      <c r="E128" s="27"/>
      <c r="F128" s="27"/>
      <c r="G128" s="27"/>
    </row>
    <row r="129" spans="2:7" ht="13" customHeight="1">
      <c r="B129" s="27"/>
      <c r="C129" s="27"/>
      <c r="D129" s="27"/>
      <c r="E129" s="27"/>
      <c r="F129" s="27"/>
      <c r="G129" s="27"/>
    </row>
    <row r="130" spans="2:7" ht="13" customHeight="1">
      <c r="B130" s="27"/>
      <c r="C130" s="27"/>
      <c r="D130" s="27"/>
      <c r="E130" s="27"/>
      <c r="F130" s="27"/>
      <c r="G130" s="27"/>
    </row>
    <row r="131" spans="2:7" ht="13" customHeight="1">
      <c r="B131" s="27"/>
      <c r="C131" s="27"/>
      <c r="D131" s="27"/>
      <c r="E131" s="27"/>
      <c r="F131" s="27"/>
      <c r="G131" s="27"/>
    </row>
    <row r="132" spans="2:7" ht="13" customHeight="1">
      <c r="B132" s="27"/>
      <c r="C132" s="27"/>
      <c r="D132" s="27"/>
      <c r="E132" s="27"/>
      <c r="F132" s="27"/>
      <c r="G132" s="27"/>
    </row>
    <row r="133" spans="2:7" ht="13" customHeight="1">
      <c r="B133" s="27"/>
      <c r="C133" s="27"/>
      <c r="D133" s="27"/>
      <c r="E133" s="27"/>
      <c r="F133" s="27"/>
      <c r="G133" s="27"/>
    </row>
    <row r="134" spans="2:7" ht="13" customHeight="1">
      <c r="B134" s="27"/>
      <c r="C134" s="27"/>
      <c r="D134" s="27"/>
      <c r="E134" s="27"/>
      <c r="F134" s="27"/>
      <c r="G134" s="27"/>
    </row>
    <row r="135" spans="2:7" ht="13" customHeight="1">
      <c r="B135" s="27"/>
      <c r="C135" s="27"/>
      <c r="D135" s="27"/>
      <c r="E135" s="27"/>
      <c r="F135" s="27"/>
      <c r="G135" s="27"/>
    </row>
    <row r="136" spans="2:7" ht="13" customHeight="1">
      <c r="B136" s="27"/>
      <c r="C136" s="27"/>
      <c r="D136" s="27"/>
      <c r="E136" s="27"/>
      <c r="F136" s="27"/>
      <c r="G136" s="27"/>
    </row>
    <row r="137" spans="2:7" ht="13" customHeight="1">
      <c r="B137" s="27"/>
      <c r="C137" s="27"/>
      <c r="D137" s="27"/>
      <c r="E137" s="27"/>
      <c r="F137" s="27"/>
      <c r="G137" s="27"/>
    </row>
    <row r="138" spans="2:7" ht="13" customHeight="1">
      <c r="B138" s="27"/>
      <c r="C138" s="27"/>
      <c r="D138" s="27"/>
      <c r="E138" s="27"/>
      <c r="F138" s="27"/>
      <c r="G138" s="27"/>
    </row>
    <row r="139" spans="2:7" ht="13" customHeight="1">
      <c r="B139" s="27"/>
      <c r="C139" s="27"/>
      <c r="D139" s="27"/>
      <c r="E139" s="27"/>
      <c r="F139" s="27"/>
      <c r="G139" s="27"/>
    </row>
    <row r="140" spans="2:7" ht="13" customHeight="1">
      <c r="B140" s="27"/>
      <c r="C140" s="27"/>
      <c r="D140" s="27"/>
      <c r="E140" s="27"/>
      <c r="F140" s="27"/>
      <c r="G140" s="27"/>
    </row>
    <row r="141" spans="2:7" ht="13" customHeight="1">
      <c r="B141" s="27"/>
      <c r="C141" s="27"/>
      <c r="D141" s="27"/>
      <c r="E141" s="27"/>
      <c r="F141" s="27"/>
      <c r="G141" s="27"/>
    </row>
    <row r="142" spans="2:7" ht="13" customHeight="1">
      <c r="B142" s="27"/>
      <c r="C142" s="27"/>
      <c r="D142" s="27"/>
      <c r="E142" s="27"/>
      <c r="F142" s="27"/>
      <c r="G142" s="27"/>
    </row>
    <row r="143" spans="2:7" ht="13" customHeight="1">
      <c r="B143" s="27"/>
      <c r="C143" s="27"/>
      <c r="D143" s="27"/>
      <c r="E143" s="27"/>
      <c r="F143" s="27"/>
      <c r="G143" s="27"/>
    </row>
    <row r="144" spans="2:7" ht="13" customHeight="1">
      <c r="B144" s="27"/>
      <c r="C144" s="27"/>
      <c r="D144" s="27"/>
      <c r="E144" s="27"/>
      <c r="F144" s="27"/>
      <c r="G144" s="27"/>
    </row>
    <row r="145" spans="2:7" ht="13" customHeight="1">
      <c r="B145" s="27"/>
      <c r="C145" s="27"/>
      <c r="D145" s="27"/>
      <c r="E145" s="27"/>
      <c r="F145" s="27"/>
      <c r="G145" s="27"/>
    </row>
    <row r="146" spans="2:7" ht="13" customHeight="1">
      <c r="B146" s="27"/>
      <c r="C146" s="27"/>
      <c r="D146" s="27"/>
      <c r="E146" s="27"/>
      <c r="F146" s="27"/>
      <c r="G146" s="27"/>
    </row>
    <row r="147" spans="2:7" ht="13" customHeight="1">
      <c r="B147" s="27"/>
      <c r="C147" s="27"/>
      <c r="D147" s="27"/>
      <c r="E147" s="27"/>
      <c r="F147" s="27"/>
      <c r="G147" s="27"/>
    </row>
    <row r="148" spans="2:7" ht="13" customHeight="1">
      <c r="B148" s="27"/>
      <c r="C148" s="27"/>
      <c r="D148" s="27"/>
      <c r="E148" s="27"/>
      <c r="F148" s="27"/>
      <c r="G148" s="27"/>
    </row>
    <row r="149" spans="2:7" ht="13" customHeight="1">
      <c r="B149" s="27"/>
      <c r="C149" s="27"/>
      <c r="D149" s="27"/>
      <c r="E149" s="27"/>
      <c r="F149" s="27"/>
      <c r="G149" s="27"/>
    </row>
    <row r="150" spans="2:7" ht="13" customHeight="1">
      <c r="B150" s="27"/>
      <c r="C150" s="27"/>
      <c r="D150" s="27"/>
      <c r="E150" s="27"/>
      <c r="F150" s="27"/>
      <c r="G150" s="27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workbookViewId="0">
      <selection activeCell="J23" sqref="J23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8">
      <c r="E1" s="11">
        <v>40190</v>
      </c>
      <c r="F1" s="11">
        <v>40192</v>
      </c>
      <c r="H1" s="55" t="s">
        <v>159</v>
      </c>
    </row>
    <row r="2" spans="1:8">
      <c r="A2" s="57">
        <v>1.3</v>
      </c>
      <c r="B2" s="57" t="s">
        <v>44</v>
      </c>
      <c r="C2" s="57" t="s">
        <v>126</v>
      </c>
      <c r="D2" s="57">
        <v>1</v>
      </c>
      <c r="E2" s="91">
        <v>19.850146706111151</v>
      </c>
      <c r="F2" s="58">
        <v>19.762033561132377</v>
      </c>
      <c r="H2" s="10">
        <f>AVERAGE(E2:F2)</f>
        <v>19.806090133621765</v>
      </c>
    </row>
    <row r="3" spans="1:8">
      <c r="A3" s="57">
        <v>1.3</v>
      </c>
      <c r="B3" s="57" t="s">
        <v>44</v>
      </c>
      <c r="C3" s="57" t="s">
        <v>126</v>
      </c>
      <c r="D3" s="57">
        <v>2</v>
      </c>
      <c r="E3" s="91">
        <v>19.332191440889215</v>
      </c>
      <c r="F3" s="58">
        <v>19.411411876469256</v>
      </c>
      <c r="H3" s="10">
        <f t="shared" ref="H3:H37" si="0">AVERAGE(E3:F3)</f>
        <v>19.371801658679235</v>
      </c>
    </row>
    <row r="4" spans="1:8">
      <c r="A4" s="57">
        <v>1.3</v>
      </c>
      <c r="B4" s="57" t="s">
        <v>44</v>
      </c>
      <c r="C4" s="57" t="s">
        <v>126</v>
      </c>
      <c r="D4" s="57">
        <v>3</v>
      </c>
      <c r="E4" s="91">
        <v>19.517806275513969</v>
      </c>
      <c r="F4" s="58">
        <v>19.451193592981603</v>
      </c>
      <c r="H4" s="10">
        <f t="shared" si="0"/>
        <v>19.484499934247786</v>
      </c>
    </row>
    <row r="5" spans="1:8">
      <c r="A5" s="96">
        <v>1.6</v>
      </c>
      <c r="B5" s="96" t="s">
        <v>44</v>
      </c>
      <c r="C5" s="96" t="s">
        <v>127</v>
      </c>
      <c r="D5" s="96">
        <v>1</v>
      </c>
      <c r="E5" s="97">
        <v>19.540653652065025</v>
      </c>
      <c r="F5" s="98">
        <v>19.674464788033948</v>
      </c>
      <c r="H5" s="10">
        <f t="shared" si="0"/>
        <v>19.607559220049488</v>
      </c>
    </row>
    <row r="6" spans="1:8">
      <c r="A6" s="57">
        <v>1.6</v>
      </c>
      <c r="B6" s="57" t="s">
        <v>44</v>
      </c>
      <c r="C6" s="57" t="s">
        <v>127</v>
      </c>
      <c r="D6" s="57">
        <v>2</v>
      </c>
      <c r="E6" s="91">
        <v>19.763867172198548</v>
      </c>
      <c r="F6" s="58">
        <v>19.820630903012713</v>
      </c>
      <c r="H6" s="10">
        <f t="shared" si="0"/>
        <v>19.792249037605629</v>
      </c>
    </row>
    <row r="7" spans="1:8">
      <c r="A7" s="57">
        <v>1.6</v>
      </c>
      <c r="B7" s="57" t="s">
        <v>44</v>
      </c>
      <c r="C7" s="57" t="s">
        <v>127</v>
      </c>
      <c r="D7" s="57">
        <v>3</v>
      </c>
      <c r="E7" s="91">
        <v>19.846278122928915</v>
      </c>
      <c r="F7" s="58">
        <v>19.773160887086604</v>
      </c>
      <c r="H7" s="10">
        <f t="shared" si="0"/>
        <v>19.809719505007759</v>
      </c>
    </row>
    <row r="8" spans="1:8">
      <c r="A8" s="57">
        <v>1.9</v>
      </c>
      <c r="B8" s="57" t="s">
        <v>44</v>
      </c>
      <c r="C8" s="57" t="s">
        <v>128</v>
      </c>
      <c r="D8" s="57">
        <v>1</v>
      </c>
      <c r="E8" s="91">
        <v>19.110596126111741</v>
      </c>
      <c r="F8" s="58">
        <v>19.397729957237022</v>
      </c>
      <c r="H8" s="10">
        <f t="shared" si="0"/>
        <v>19.254163041674381</v>
      </c>
    </row>
    <row r="9" spans="1:8">
      <c r="A9" s="57">
        <v>1.9</v>
      </c>
      <c r="B9" s="57" t="s">
        <v>44</v>
      </c>
      <c r="C9" s="57" t="s">
        <v>128</v>
      </c>
      <c r="D9" s="57">
        <v>2</v>
      </c>
      <c r="E9" s="91">
        <v>19.41727735605523</v>
      </c>
      <c r="F9" s="58">
        <v>19.556401096279291</v>
      </c>
      <c r="H9" s="10">
        <f t="shared" si="0"/>
        <v>19.486839226167262</v>
      </c>
    </row>
    <row r="10" spans="1:8">
      <c r="A10" s="57">
        <v>1.9</v>
      </c>
      <c r="B10" s="57" t="s">
        <v>44</v>
      </c>
      <c r="C10" s="57" t="s">
        <v>128</v>
      </c>
      <c r="D10" s="57">
        <v>3</v>
      </c>
      <c r="E10" s="91">
        <v>20.193302893617457</v>
      </c>
      <c r="F10" s="58">
        <v>20.088775536858765</v>
      </c>
      <c r="H10" s="10">
        <f t="shared" si="0"/>
        <v>20.141039215238109</v>
      </c>
    </row>
    <row r="11" spans="1:8">
      <c r="A11" s="59">
        <v>2.2999999999999998</v>
      </c>
      <c r="B11" s="59" t="s">
        <v>45</v>
      </c>
      <c r="C11" s="59" t="s">
        <v>126</v>
      </c>
      <c r="D11" s="59">
        <v>1</v>
      </c>
      <c r="E11" s="92">
        <v>19.846012821597739</v>
      </c>
      <c r="F11" s="60">
        <v>19.848140525307414</v>
      </c>
      <c r="H11" s="10">
        <f t="shared" si="0"/>
        <v>19.847076673452577</v>
      </c>
    </row>
    <row r="12" spans="1:8">
      <c r="A12" s="59">
        <v>2.2999999999999998</v>
      </c>
      <c r="B12" s="59" t="s">
        <v>45</v>
      </c>
      <c r="C12" s="59" t="s">
        <v>126</v>
      </c>
      <c r="D12" s="59">
        <v>2</v>
      </c>
      <c r="E12" s="92">
        <v>19.661992136103493</v>
      </c>
      <c r="F12" s="60">
        <v>19.676751342415415</v>
      </c>
      <c r="H12" s="10">
        <f t="shared" si="0"/>
        <v>19.669371739259454</v>
      </c>
    </row>
    <row r="13" spans="1:8">
      <c r="A13" s="59">
        <v>2.2999999999999998</v>
      </c>
      <c r="B13" s="59" t="s">
        <v>45</v>
      </c>
      <c r="C13" s="59" t="s">
        <v>126</v>
      </c>
      <c r="D13" s="59">
        <v>3</v>
      </c>
      <c r="E13" s="92">
        <v>19.307031696778793</v>
      </c>
      <c r="F13" s="60">
        <v>19.449680886094292</v>
      </c>
      <c r="H13" s="10">
        <f t="shared" si="0"/>
        <v>19.378356291436543</v>
      </c>
    </row>
    <row r="14" spans="1:8">
      <c r="A14" s="59">
        <v>2.6</v>
      </c>
      <c r="B14" s="59" t="s">
        <v>45</v>
      </c>
      <c r="C14" s="59" t="s">
        <v>127</v>
      </c>
      <c r="D14" s="59">
        <v>1</v>
      </c>
      <c r="E14" s="92">
        <v>19.908111627986251</v>
      </c>
      <c r="F14" s="60">
        <v>19.743341761397016</v>
      </c>
      <c r="H14" s="10">
        <f t="shared" si="0"/>
        <v>19.825726694691632</v>
      </c>
    </row>
    <row r="15" spans="1:8">
      <c r="A15" s="59">
        <v>2.6</v>
      </c>
      <c r="B15" s="59" t="s">
        <v>45</v>
      </c>
      <c r="C15" s="59" t="s">
        <v>127</v>
      </c>
      <c r="D15" s="59">
        <v>2</v>
      </c>
      <c r="E15" s="92">
        <v>19.80553954168775</v>
      </c>
      <c r="F15" s="60">
        <v>19.703108158398379</v>
      </c>
      <c r="H15" s="10">
        <f t="shared" si="0"/>
        <v>19.754323850043065</v>
      </c>
    </row>
    <row r="16" spans="1:8">
      <c r="A16" s="96">
        <v>2.6</v>
      </c>
      <c r="B16" s="96" t="s">
        <v>45</v>
      </c>
      <c r="C16" s="96" t="s">
        <v>127</v>
      </c>
      <c r="D16" s="96">
        <v>3</v>
      </c>
      <c r="E16" s="97">
        <v>18.966539811720544</v>
      </c>
      <c r="F16" s="98">
        <v>19.153620009701701</v>
      </c>
      <c r="H16" s="10">
        <f t="shared" si="0"/>
        <v>19.060079910711124</v>
      </c>
    </row>
    <row r="17" spans="1:8">
      <c r="A17" s="59">
        <v>2.9</v>
      </c>
      <c r="B17" s="59" t="s">
        <v>45</v>
      </c>
      <c r="C17" s="59" t="s">
        <v>128</v>
      </c>
      <c r="D17" s="59">
        <v>1</v>
      </c>
      <c r="E17" s="92">
        <v>20.026116958875775</v>
      </c>
      <c r="F17" s="60">
        <v>19.817088596636076</v>
      </c>
      <c r="H17" s="10">
        <f t="shared" si="0"/>
        <v>19.921602777755925</v>
      </c>
    </row>
    <row r="18" spans="1:8">
      <c r="A18" s="59">
        <v>2.9</v>
      </c>
      <c r="B18" s="59" t="s">
        <v>45</v>
      </c>
      <c r="C18" s="59" t="s">
        <v>128</v>
      </c>
      <c r="D18" s="59">
        <v>2</v>
      </c>
      <c r="E18" s="92">
        <v>19.655022876315609</v>
      </c>
      <c r="F18" s="60">
        <v>19.793144756067591</v>
      </c>
      <c r="H18" s="10">
        <f t="shared" si="0"/>
        <v>19.724083816191602</v>
      </c>
    </row>
    <row r="19" spans="1:8">
      <c r="A19" s="59">
        <v>2.9</v>
      </c>
      <c r="B19" s="59" t="s">
        <v>45</v>
      </c>
      <c r="C19" s="59" t="s">
        <v>128</v>
      </c>
      <c r="D19" s="59">
        <v>3</v>
      </c>
      <c r="E19" s="92">
        <v>19.32772068982235</v>
      </c>
      <c r="F19" s="60">
        <v>19.619506108345526</v>
      </c>
      <c r="H19" s="10">
        <f t="shared" si="0"/>
        <v>19.473613399083938</v>
      </c>
    </row>
    <row r="20" spans="1:8">
      <c r="A20" s="61">
        <v>3.3</v>
      </c>
      <c r="B20" s="61" t="s">
        <v>46</v>
      </c>
      <c r="C20" s="61" t="s">
        <v>126</v>
      </c>
      <c r="D20" s="61">
        <v>1</v>
      </c>
      <c r="E20" s="93">
        <v>19.902991652077763</v>
      </c>
      <c r="F20" s="62">
        <v>19.659126153462033</v>
      </c>
      <c r="H20" s="10">
        <f t="shared" si="0"/>
        <v>19.7810589027699</v>
      </c>
    </row>
    <row r="21" spans="1:8">
      <c r="A21" s="61">
        <v>3.3</v>
      </c>
      <c r="B21" s="61" t="s">
        <v>46</v>
      </c>
      <c r="C21" s="61" t="s">
        <v>126</v>
      </c>
      <c r="D21" s="61">
        <v>2</v>
      </c>
      <c r="E21" s="93">
        <v>19.931476109531157</v>
      </c>
      <c r="F21" s="62">
        <v>19.645959704086103</v>
      </c>
      <c r="H21" s="10">
        <f t="shared" si="0"/>
        <v>19.788717906808628</v>
      </c>
    </row>
    <row r="22" spans="1:8">
      <c r="A22" s="61">
        <v>3.3</v>
      </c>
      <c r="B22" s="61" t="s">
        <v>46</v>
      </c>
      <c r="C22" s="61" t="s">
        <v>126</v>
      </c>
      <c r="D22" s="61">
        <v>3</v>
      </c>
      <c r="E22" s="93">
        <v>19.641202718317963</v>
      </c>
      <c r="F22" s="62">
        <v>19.774774617354591</v>
      </c>
      <c r="H22" s="10">
        <f t="shared" si="0"/>
        <v>19.707988667836275</v>
      </c>
    </row>
    <row r="23" spans="1:8">
      <c r="A23" s="61">
        <v>3.6</v>
      </c>
      <c r="B23" s="61" t="s">
        <v>46</v>
      </c>
      <c r="C23" s="61" t="s">
        <v>127</v>
      </c>
      <c r="D23" s="61">
        <v>1</v>
      </c>
      <c r="E23" s="93">
        <v>19.820192915337742</v>
      </c>
      <c r="F23" s="62">
        <v>19.823678420970538</v>
      </c>
      <c r="H23" s="10">
        <f t="shared" si="0"/>
        <v>19.82193566815414</v>
      </c>
    </row>
    <row r="24" spans="1:8">
      <c r="A24" s="61">
        <v>3.6</v>
      </c>
      <c r="B24" s="61" t="s">
        <v>46</v>
      </c>
      <c r="C24" s="61" t="s">
        <v>127</v>
      </c>
      <c r="D24" s="61">
        <v>2</v>
      </c>
      <c r="E24" s="93">
        <v>20.493953945044499</v>
      </c>
      <c r="F24" s="62">
        <v>20.385993356279172</v>
      </c>
      <c r="H24" s="10">
        <f t="shared" si="0"/>
        <v>20.439973650661834</v>
      </c>
    </row>
    <row r="25" spans="1:8">
      <c r="A25" s="61">
        <v>3.6</v>
      </c>
      <c r="B25" s="61" t="s">
        <v>46</v>
      </c>
      <c r="C25" s="61" t="s">
        <v>127</v>
      </c>
      <c r="D25" s="61">
        <v>3</v>
      </c>
      <c r="E25" s="93">
        <v>19.469163975824735</v>
      </c>
      <c r="F25" s="62">
        <v>19.767232060023794</v>
      </c>
      <c r="H25" s="10">
        <f t="shared" si="0"/>
        <v>19.618198017924264</v>
      </c>
    </row>
    <row r="26" spans="1:8">
      <c r="A26" s="61">
        <v>3.9</v>
      </c>
      <c r="B26" s="61" t="s">
        <v>46</v>
      </c>
      <c r="C26" s="61" t="s">
        <v>128</v>
      </c>
      <c r="D26" s="61">
        <v>1</v>
      </c>
      <c r="E26" s="93">
        <v>19.903164535598179</v>
      </c>
      <c r="F26" s="62">
        <v>19.900076674735455</v>
      </c>
      <c r="H26" s="10">
        <f t="shared" si="0"/>
        <v>19.901620605166819</v>
      </c>
    </row>
    <row r="27" spans="1:8">
      <c r="A27" s="61">
        <v>3.9</v>
      </c>
      <c r="B27" s="61" t="s">
        <v>46</v>
      </c>
      <c r="C27" s="61" t="s">
        <v>128</v>
      </c>
      <c r="D27" s="61">
        <v>2</v>
      </c>
      <c r="E27" s="93">
        <v>19.466227199940253</v>
      </c>
      <c r="F27" s="62">
        <v>19.712580016299846</v>
      </c>
      <c r="H27" s="10">
        <f t="shared" si="0"/>
        <v>19.589403608120051</v>
      </c>
    </row>
    <row r="28" spans="1:8">
      <c r="A28" s="61">
        <v>3.9</v>
      </c>
      <c r="B28" s="61" t="s">
        <v>46</v>
      </c>
      <c r="C28" s="61" t="s">
        <v>128</v>
      </c>
      <c r="D28" s="61">
        <v>3</v>
      </c>
      <c r="E28" s="93">
        <v>20.243470372282463</v>
      </c>
      <c r="F28" s="62">
        <v>20.131489614220058</v>
      </c>
      <c r="H28" s="10">
        <f t="shared" si="0"/>
        <v>20.187479993251259</v>
      </c>
    </row>
    <row r="29" spans="1:8">
      <c r="A29" s="73">
        <v>4.3</v>
      </c>
      <c r="B29" s="73" t="s">
        <v>47</v>
      </c>
      <c r="C29" s="73" t="s">
        <v>126</v>
      </c>
      <c r="D29" s="73">
        <v>1</v>
      </c>
      <c r="E29" s="94">
        <v>19.350560277481907</v>
      </c>
      <c r="F29" s="74">
        <v>19.556050392723073</v>
      </c>
      <c r="H29" s="10">
        <f t="shared" si="0"/>
        <v>19.453305335102492</v>
      </c>
    </row>
    <row r="30" spans="1:8">
      <c r="A30" s="96">
        <v>4.3</v>
      </c>
      <c r="B30" s="96" t="s">
        <v>47</v>
      </c>
      <c r="C30" s="96" t="s">
        <v>126</v>
      </c>
      <c r="D30" s="96">
        <v>2</v>
      </c>
      <c r="E30" s="97">
        <v>20.056138388025822</v>
      </c>
      <c r="F30" s="98">
        <v>20.597440914817316</v>
      </c>
      <c r="H30" s="10">
        <f t="shared" si="0"/>
        <v>20.326789651421571</v>
      </c>
    </row>
    <row r="31" spans="1:8">
      <c r="A31" s="73">
        <v>4.3</v>
      </c>
      <c r="B31" s="73" t="s">
        <v>47</v>
      </c>
      <c r="C31" s="73" t="s">
        <v>126</v>
      </c>
      <c r="D31" s="73">
        <v>3</v>
      </c>
      <c r="E31" s="94">
        <v>19.675062718400639</v>
      </c>
      <c r="F31" s="74">
        <v>19.667652427603343</v>
      </c>
      <c r="H31" s="10">
        <f t="shared" si="0"/>
        <v>19.671357573001991</v>
      </c>
    </row>
    <row r="32" spans="1:8">
      <c r="A32" s="73">
        <v>4.5999999999999996</v>
      </c>
      <c r="B32" s="73" t="s">
        <v>47</v>
      </c>
      <c r="C32" s="73" t="s">
        <v>127</v>
      </c>
      <c r="D32" s="73">
        <v>1</v>
      </c>
      <c r="E32" s="94">
        <v>19.239844287460812</v>
      </c>
      <c r="F32" s="74">
        <v>19.503971393529163</v>
      </c>
      <c r="H32" s="10">
        <f t="shared" si="0"/>
        <v>19.371907840494988</v>
      </c>
    </row>
    <row r="33" spans="1:8">
      <c r="A33" s="73">
        <v>4.5999999999999996</v>
      </c>
      <c r="B33" s="73" t="s">
        <v>47</v>
      </c>
      <c r="C33" s="73" t="s">
        <v>127</v>
      </c>
      <c r="D33" s="73">
        <v>2</v>
      </c>
      <c r="E33" s="94">
        <v>19.565025701746272</v>
      </c>
      <c r="F33" s="74">
        <v>19.389392393677145</v>
      </c>
      <c r="H33" s="10">
        <f t="shared" si="0"/>
        <v>19.47720904771171</v>
      </c>
    </row>
    <row r="34" spans="1:8">
      <c r="A34" s="73">
        <v>4.5999999999999996</v>
      </c>
      <c r="B34" s="73" t="s">
        <v>47</v>
      </c>
      <c r="C34" s="73" t="s">
        <v>127</v>
      </c>
      <c r="D34" s="73">
        <v>3</v>
      </c>
      <c r="E34" s="94">
        <v>19.492802188685609</v>
      </c>
      <c r="F34" s="74">
        <v>19.551793631033625</v>
      </c>
      <c r="H34" s="10">
        <f t="shared" si="0"/>
        <v>19.522297909859617</v>
      </c>
    </row>
    <row r="35" spans="1:8">
      <c r="A35" s="96">
        <v>4.9000000000000004</v>
      </c>
      <c r="B35" s="96" t="s">
        <v>47</v>
      </c>
      <c r="C35" s="96" t="s">
        <v>128</v>
      </c>
      <c r="D35" s="96">
        <v>1</v>
      </c>
      <c r="E35" s="97">
        <v>18.480271256370436</v>
      </c>
      <c r="F35" s="98">
        <v>18.772280049367648</v>
      </c>
      <c r="H35" s="10">
        <f t="shared" si="0"/>
        <v>18.62627565286904</v>
      </c>
    </row>
    <row r="36" spans="1:8">
      <c r="A36" s="96">
        <v>4.9000000000000004</v>
      </c>
      <c r="B36" s="96" t="s">
        <v>47</v>
      </c>
      <c r="C36" s="96" t="s">
        <v>128</v>
      </c>
      <c r="D36" s="96">
        <v>2</v>
      </c>
      <c r="E36" s="97">
        <v>19.380796239014586</v>
      </c>
      <c r="F36" s="98">
        <v>19.644855526881209</v>
      </c>
      <c r="H36" s="10">
        <f t="shared" si="0"/>
        <v>19.512825882947897</v>
      </c>
    </row>
    <row r="37" spans="1:8">
      <c r="A37" s="73">
        <v>4.9000000000000004</v>
      </c>
      <c r="B37" s="73" t="s">
        <v>47</v>
      </c>
      <c r="C37" s="85" t="s">
        <v>128</v>
      </c>
      <c r="D37" s="85">
        <v>3</v>
      </c>
      <c r="E37" s="95">
        <v>20.017676294853683</v>
      </c>
      <c r="F37" s="86">
        <v>19.97815039326666</v>
      </c>
      <c r="H37" s="10">
        <f t="shared" si="0"/>
        <v>19.997913344060173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63"/>
  <sheetViews>
    <sheetView tabSelected="1" view="pageLayout" topLeftCell="C51" workbookViewId="0">
      <selection activeCell="Q64" sqref="Q64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56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5" ht="18">
      <c r="A1" s="100" t="str">
        <f>'Raw Data'!A1</f>
        <v>1/30/14 - qPCR #53: gene1 = Nes</v>
      </c>
      <c r="C1" s="3"/>
      <c r="G1" s="4"/>
      <c r="H1" s="69"/>
      <c r="I1" s="99" t="s">
        <v>137</v>
      </c>
      <c r="J1" s="68">
        <f>AVERAGE(E4:E6)</f>
        <v>35.017987856974777</v>
      </c>
    </row>
    <row r="2" spans="1:15">
      <c r="N2" s="7" t="s">
        <v>1</v>
      </c>
      <c r="O2" s="8">
        <f>AVERAGE(N4:N6)</f>
        <v>15.463857281458516</v>
      </c>
    </row>
    <row r="3" spans="1:15" ht="39">
      <c r="B3" s="55" t="s">
        <v>129</v>
      </c>
      <c r="C3" s="55" t="s">
        <v>130</v>
      </c>
      <c r="D3" s="55" t="s">
        <v>131</v>
      </c>
      <c r="E3" s="66" t="s">
        <v>132</v>
      </c>
      <c r="F3" s="55" t="s">
        <v>133</v>
      </c>
      <c r="G3" s="67" t="s">
        <v>135</v>
      </c>
      <c r="H3" s="67" t="s">
        <v>134</v>
      </c>
      <c r="I3" s="67" t="s">
        <v>136</v>
      </c>
      <c r="J3" s="55" t="s">
        <v>138</v>
      </c>
      <c r="K3" s="67" t="s">
        <v>153</v>
      </c>
      <c r="M3" s="101" t="s">
        <v>163</v>
      </c>
      <c r="N3" s="5" t="s">
        <v>48</v>
      </c>
      <c r="O3" s="6" t="s">
        <v>0</v>
      </c>
    </row>
    <row r="4" spans="1:15">
      <c r="A4" s="57">
        <v>1.3</v>
      </c>
      <c r="B4" s="57" t="s">
        <v>44</v>
      </c>
      <c r="C4" s="57" t="s">
        <v>126</v>
      </c>
      <c r="D4" s="57">
        <v>1</v>
      </c>
      <c r="E4" s="58">
        <f>AVERAGE('Raw Data'!C52,'Raw Data'!C64)</f>
        <v>34.885507171428102</v>
      </c>
      <c r="F4" s="57" t="str">
        <f>'Raw Data'!E52</f>
        <v>RWPE1 0AZA #1</v>
      </c>
      <c r="G4" s="63">
        <f>STDEV('Raw Data'!C52,'Raw Data'!C64)</f>
        <v>0.10676936891187834</v>
      </c>
      <c r="H4" s="70">
        <f>G4/E4</f>
        <v>3.0605651907885832E-3</v>
      </c>
      <c r="I4" s="63" t="e">
        <f>'Raw Data'!G52</f>
        <v>#VALUE!</v>
      </c>
      <c r="J4" s="63">
        <f>POWER(2,($J$1-E4))</f>
        <v>1.0961769362334886</v>
      </c>
      <c r="K4" s="57" t="s">
        <v>154</v>
      </c>
      <c r="M4" s="91">
        <v>19.806090133621765</v>
      </c>
      <c r="N4" s="91">
        <f>E4-M4</f>
        <v>15.079417037806337</v>
      </c>
      <c r="O4" s="63">
        <f>POWER(2,($O$2-N4))</f>
        <v>1.3053532202135254</v>
      </c>
    </row>
    <row r="5" spans="1:15">
      <c r="A5" s="57">
        <v>1.3</v>
      </c>
      <c r="B5" s="57" t="s">
        <v>44</v>
      </c>
      <c r="C5" s="57" t="s">
        <v>126</v>
      </c>
      <c r="D5" s="57">
        <v>2</v>
      </c>
      <c r="E5" s="58">
        <f>AVERAGE('Raw Data'!C97,'Raw Data'!C109)</f>
        <v>34.708094072376653</v>
      </c>
      <c r="F5" s="57" t="str">
        <f>'Raw Data'!E97</f>
        <v>RWPE1 0AZA #2</v>
      </c>
      <c r="G5" s="63">
        <f>STDEV('Raw Data'!C97,'Raw Data'!C109)</f>
        <v>1.3453877532461018</v>
      </c>
      <c r="H5" s="70">
        <f t="shared" ref="H5:H39" si="0">G5/E5</f>
        <v>3.8762939573707793E-2</v>
      </c>
      <c r="I5" s="63" t="e">
        <f>'Raw Data'!G97</f>
        <v>#VALUE!</v>
      </c>
      <c r="J5" s="63">
        <f t="shared" ref="J5:J39" si="1">POWER(2,($J$1-E5))</f>
        <v>1.2396164324148333</v>
      </c>
      <c r="K5" s="57" t="s">
        <v>154</v>
      </c>
      <c r="M5" s="91">
        <v>19.371801658679235</v>
      </c>
      <c r="N5" s="91">
        <f t="shared" ref="N5:N39" si="2">E5-M5</f>
        <v>15.336292413697418</v>
      </c>
      <c r="O5" s="63">
        <f t="shared" ref="O5:O39" si="3">POWER(2,($O$2-N5))</f>
        <v>1.0924481953584393</v>
      </c>
    </row>
    <row r="6" spans="1:15">
      <c r="A6" s="57">
        <v>1.3</v>
      </c>
      <c r="B6" s="57" t="s">
        <v>44</v>
      </c>
      <c r="C6" s="57" t="s">
        <v>126</v>
      </c>
      <c r="D6" s="57">
        <v>3</v>
      </c>
      <c r="E6" s="58">
        <f>AVERAGE('Raw Data'!C60,'Raw Data'!C72)</f>
        <v>35.460362327119583</v>
      </c>
      <c r="F6" s="57" t="str">
        <f>'Raw Data'!E60</f>
        <v>RWPE1 0AZA #3</v>
      </c>
      <c r="G6" s="63">
        <f>STDEV('Raw Data'!C60,'Raw Data'!C72)</f>
        <v>0.1165501855491734</v>
      </c>
      <c r="H6" s="70">
        <f t="shared" si="0"/>
        <v>3.286773679129541E-3</v>
      </c>
      <c r="I6" s="63" t="e">
        <f>'Raw Data'!G60</f>
        <v>#VALUE!</v>
      </c>
      <c r="J6" s="63">
        <f t="shared" si="1"/>
        <v>0.73592238812363664</v>
      </c>
      <c r="K6" s="57" t="s">
        <v>154</v>
      </c>
      <c r="M6" s="91">
        <v>19.484499934247786</v>
      </c>
      <c r="N6" s="91">
        <f t="shared" si="2"/>
        <v>15.975862392871797</v>
      </c>
      <c r="O6" s="63">
        <f t="shared" si="3"/>
        <v>0.70124714082503425</v>
      </c>
    </row>
    <row r="7" spans="1:15">
      <c r="A7" s="57">
        <v>1.6</v>
      </c>
      <c r="B7" s="57" t="s">
        <v>44</v>
      </c>
      <c r="C7" s="57" t="s">
        <v>127</v>
      </c>
      <c r="D7" s="57">
        <v>1</v>
      </c>
      <c r="E7" s="58">
        <f>AVERAGE('Raw Data'!C21,'Raw Data'!C33)</f>
        <v>31.036349786513899</v>
      </c>
      <c r="F7" s="57" t="str">
        <f>'Raw Data'!E21</f>
        <v>RWPE1 0.5AZA #1</v>
      </c>
      <c r="G7" s="63">
        <f>STDEV('Raw Data'!C21,'Raw Data'!C33)</f>
        <v>0.24250265047178138</v>
      </c>
      <c r="H7" s="70">
        <f t="shared" si="0"/>
        <v>7.8135042342239325E-3</v>
      </c>
      <c r="I7" s="63" t="e">
        <f>'Raw Data'!G21</f>
        <v>#VALUE!</v>
      </c>
      <c r="J7" s="63">
        <f t="shared" si="1"/>
        <v>15.797650122533163</v>
      </c>
      <c r="K7" s="57" t="s">
        <v>154</v>
      </c>
      <c r="M7" s="91">
        <v>19.607559220049488</v>
      </c>
      <c r="N7" s="91">
        <f t="shared" si="2"/>
        <v>11.428790566464411</v>
      </c>
      <c r="O7" s="63">
        <f t="shared" si="3"/>
        <v>16.393667248434301</v>
      </c>
    </row>
    <row r="8" spans="1:15">
      <c r="A8" s="57">
        <v>1.6</v>
      </c>
      <c r="B8" s="57" t="s">
        <v>44</v>
      </c>
      <c r="C8" s="57" t="s">
        <v>127</v>
      </c>
      <c r="D8" s="57">
        <v>2</v>
      </c>
      <c r="E8" s="58">
        <f>AVERAGE('Raw Data'!C57,'Raw Data'!C69)</f>
        <v>30.502702519849191</v>
      </c>
      <c r="F8" s="57" t="str">
        <f>'Raw Data'!E57</f>
        <v>RWPE1 0.5AZA #2</v>
      </c>
      <c r="G8" s="63">
        <f>STDEV('Raw Data'!C57,'Raw Data'!C69)</f>
        <v>0.71366163557219886</v>
      </c>
      <c r="H8" s="70">
        <f t="shared" si="0"/>
        <v>2.3396669036384363E-2</v>
      </c>
      <c r="I8" s="63" t="e">
        <f>'Raw Data'!G57</f>
        <v>#VALUE!</v>
      </c>
      <c r="J8" s="63">
        <f t="shared" si="1"/>
        <v>22.868428720717588</v>
      </c>
      <c r="K8" s="57" t="s">
        <v>154</v>
      </c>
      <c r="M8" s="91">
        <v>19.792249037605629</v>
      </c>
      <c r="N8" s="91">
        <f t="shared" si="2"/>
        <v>10.710453482243562</v>
      </c>
      <c r="O8" s="63">
        <f t="shared" si="3"/>
        <v>26.972246811555916</v>
      </c>
    </row>
    <row r="9" spans="1:15">
      <c r="A9" s="57">
        <v>1.6</v>
      </c>
      <c r="B9" s="57" t="s">
        <v>44</v>
      </c>
      <c r="C9" s="57" t="s">
        <v>127</v>
      </c>
      <c r="D9" s="57">
        <v>3</v>
      </c>
      <c r="E9" s="58">
        <f>AVERAGE('Raw Data'!C17,'Raw Data'!C29)</f>
        <v>31.244510281608278</v>
      </c>
      <c r="F9" s="57" t="str">
        <f>'Raw Data'!E17</f>
        <v>RWPE1 0.5AZA #3</v>
      </c>
      <c r="G9" s="63">
        <f>STDEV('Raw Data'!C17,'Raw Data'!C29)</f>
        <v>0.27910941303601783</v>
      </c>
      <c r="H9" s="70">
        <f t="shared" si="0"/>
        <v>8.9330704984776927E-3</v>
      </c>
      <c r="I9" s="63" t="e">
        <f>'Raw Data'!G17</f>
        <v>#VALUE!</v>
      </c>
      <c r="J9" s="63">
        <f t="shared" si="1"/>
        <v>13.675081967695458</v>
      </c>
      <c r="K9" s="57" t="s">
        <v>155</v>
      </c>
      <c r="M9" s="91">
        <v>19.809719505007759</v>
      </c>
      <c r="N9" s="91">
        <f t="shared" si="2"/>
        <v>11.434790776600519</v>
      </c>
      <c r="O9" s="63">
        <f t="shared" si="3"/>
        <v>16.325627103752517</v>
      </c>
    </row>
    <row r="10" spans="1:15">
      <c r="A10" s="57">
        <v>1.9</v>
      </c>
      <c r="B10" s="57" t="s">
        <v>44</v>
      </c>
      <c r="C10" s="57" t="s">
        <v>128</v>
      </c>
      <c r="D10" s="57">
        <v>1</v>
      </c>
      <c r="E10" s="58">
        <f>AVERAGE('Raw Data'!C98,'Raw Data'!C110)</f>
        <v>30.119206390446543</v>
      </c>
      <c r="F10" s="57" t="str">
        <f>'Raw Data'!E98</f>
        <v>RWPE1 1.0AZA #1</v>
      </c>
      <c r="G10" s="63">
        <f>STDEV('Raw Data'!C98,'Raw Data'!C110)</f>
        <v>0.11764488483225255</v>
      </c>
      <c r="H10" s="70">
        <f t="shared" si="0"/>
        <v>3.9059755860489111E-3</v>
      </c>
      <c r="I10" s="63" t="e">
        <f>'Raw Data'!G98</f>
        <v>#VALUE!</v>
      </c>
      <c r="J10" s="63">
        <f t="shared" si="1"/>
        <v>29.831848418827391</v>
      </c>
      <c r="K10" s="57" t="s">
        <v>155</v>
      </c>
      <c r="M10" s="91">
        <v>19.254163041674381</v>
      </c>
      <c r="N10" s="91">
        <f t="shared" si="2"/>
        <v>10.865043348772161</v>
      </c>
      <c r="O10" s="63">
        <f t="shared" si="3"/>
        <v>24.231535662054277</v>
      </c>
    </row>
    <row r="11" spans="1:15">
      <c r="A11" s="57">
        <v>1.9</v>
      </c>
      <c r="B11" s="57" t="s">
        <v>44</v>
      </c>
      <c r="C11" s="57" t="s">
        <v>128</v>
      </c>
      <c r="D11" s="57">
        <v>2</v>
      </c>
      <c r="E11" s="58">
        <f>AVERAGE('Raw Data'!C92,'Raw Data'!C104)</f>
        <v>30.019468456345749</v>
      </c>
      <c r="F11" s="57" t="str">
        <f>'Raw Data'!E92</f>
        <v>RWPE1 1.0AZA #2</v>
      </c>
      <c r="G11" s="63">
        <f>STDEV('Raw Data'!C92,'Raw Data'!C104)</f>
        <v>7.8893250037141177E-2</v>
      </c>
      <c r="H11" s="70">
        <f t="shared" si="0"/>
        <v>2.6280695193476723E-3</v>
      </c>
      <c r="I11" s="63" t="e">
        <f>'Raw Data'!G92</f>
        <v>#VALUE!</v>
      </c>
      <c r="J11" s="63">
        <f t="shared" si="1"/>
        <v>31.967176101081247</v>
      </c>
      <c r="K11" s="57" t="s">
        <v>155</v>
      </c>
      <c r="M11" s="91">
        <v>19.486839226167262</v>
      </c>
      <c r="N11" s="91">
        <f t="shared" si="2"/>
        <v>10.532629230178486</v>
      </c>
      <c r="O11" s="63">
        <f t="shared" si="3"/>
        <v>30.510375937819017</v>
      </c>
    </row>
    <row r="12" spans="1:15">
      <c r="A12" s="57">
        <v>1.9</v>
      </c>
      <c r="B12" s="57" t="s">
        <v>44</v>
      </c>
      <c r="C12" s="57" t="s">
        <v>128</v>
      </c>
      <c r="D12" s="57">
        <v>3</v>
      </c>
      <c r="E12" s="58">
        <f>AVERAGE('Raw Data'!C51,'Raw Data'!C63)</f>
        <v>32.165378025923815</v>
      </c>
      <c r="F12" s="57" t="str">
        <f>'Raw Data'!E51</f>
        <v>RWPE1 1.0AZA #3</v>
      </c>
      <c r="G12" s="63">
        <f>STDEV('Raw Data'!C51,'Raw Data'!C63)</f>
        <v>0.28340565119610744</v>
      </c>
      <c r="H12" s="70">
        <f t="shared" si="0"/>
        <v>8.810891355534374E-3</v>
      </c>
      <c r="I12" s="63" t="e">
        <f>'Raw Data'!G51</f>
        <v>#VALUE!</v>
      </c>
      <c r="J12" s="63">
        <f t="shared" si="1"/>
        <v>7.2230583805801514</v>
      </c>
      <c r="K12" s="57" t="s">
        <v>155</v>
      </c>
      <c r="M12" s="91">
        <v>20.141039215238109</v>
      </c>
      <c r="N12" s="91">
        <f t="shared" si="2"/>
        <v>12.024338810685705</v>
      </c>
      <c r="O12" s="63">
        <f t="shared" si="3"/>
        <v>10.849212866625528</v>
      </c>
    </row>
    <row r="13" spans="1:15">
      <c r="A13" s="59">
        <v>2.2999999999999998</v>
      </c>
      <c r="B13" s="59" t="s">
        <v>45</v>
      </c>
      <c r="C13" s="59" t="s">
        <v>126</v>
      </c>
      <c r="D13" s="59">
        <v>1</v>
      </c>
      <c r="E13" s="60">
        <f>AVERAGE('Raw Data'!C89,'Raw Data'!C101)</f>
        <v>35.297646044467044</v>
      </c>
      <c r="F13" s="59" t="str">
        <f>'Raw Data'!E89</f>
        <v>CTPE 0AZA #1</v>
      </c>
      <c r="G13" s="64" t="e">
        <f>STDEV('Raw Data'!C89,'Raw Data'!C101)</f>
        <v>#DIV/0!</v>
      </c>
      <c r="H13" s="71" t="e">
        <f t="shared" si="0"/>
        <v>#DIV/0!</v>
      </c>
      <c r="I13" s="64" t="e">
        <f>'Raw Data'!G89</f>
        <v>#VALUE!</v>
      </c>
      <c r="J13" s="64">
        <f t="shared" si="1"/>
        <v>0.82378617082021244</v>
      </c>
      <c r="K13" s="59" t="s">
        <v>155</v>
      </c>
      <c r="M13" s="92">
        <v>19.847076673452577</v>
      </c>
      <c r="N13" s="92">
        <f t="shared" si="2"/>
        <v>15.450569371014467</v>
      </c>
      <c r="O13" s="64">
        <f t="shared" si="3"/>
        <v>1.0092530246348523</v>
      </c>
    </row>
    <row r="14" spans="1:15">
      <c r="A14" s="59">
        <v>2.2999999999999998</v>
      </c>
      <c r="B14" s="59" t="s">
        <v>45</v>
      </c>
      <c r="C14" s="59" t="s">
        <v>126</v>
      </c>
      <c r="D14" s="59">
        <v>2</v>
      </c>
      <c r="E14" s="60">
        <f>AVERAGE('Raw Data'!C90,'Raw Data'!C102)</f>
        <v>37.305303735293514</v>
      </c>
      <c r="F14" s="59" t="str">
        <f>'Raw Data'!E90</f>
        <v>CTPE 0AZA #2</v>
      </c>
      <c r="G14" s="64">
        <f>STDEV('Raw Data'!C90,'Raw Data'!C102)</f>
        <v>1.2314237770609249</v>
      </c>
      <c r="H14" s="71">
        <f t="shared" si="0"/>
        <v>3.3009348638432585E-2</v>
      </c>
      <c r="I14" s="64" t="e">
        <f>'Raw Data'!G90</f>
        <v>#VALUE!</v>
      </c>
      <c r="J14" s="64">
        <f t="shared" si="1"/>
        <v>0.20485629367918623</v>
      </c>
      <c r="K14" s="59" t="s">
        <v>156</v>
      </c>
      <c r="M14" s="92">
        <v>19.669371739259454</v>
      </c>
      <c r="N14" s="92">
        <f t="shared" si="2"/>
        <v>17.63593199603406</v>
      </c>
      <c r="O14" s="64">
        <f t="shared" si="3"/>
        <v>0.22189134266715904</v>
      </c>
    </row>
    <row r="15" spans="1:15">
      <c r="A15" s="59">
        <v>2.2999999999999998</v>
      </c>
      <c r="B15" s="59" t="s">
        <v>45</v>
      </c>
      <c r="C15" s="59" t="s">
        <v>126</v>
      </c>
      <c r="D15" s="59">
        <v>3</v>
      </c>
      <c r="E15" s="60">
        <f>AVERAGE('Raw Data'!C18,'Raw Data'!C30)</f>
        <v>35.790796735348543</v>
      </c>
      <c r="F15" s="59" t="str">
        <f>'Raw Data'!E18</f>
        <v>CTPE 0AZA #3</v>
      </c>
      <c r="G15" s="64" t="e">
        <f>STDEV('Raw Data'!C18,'Raw Data'!C30)</f>
        <v>#DIV/0!</v>
      </c>
      <c r="H15" s="71" t="e">
        <f t="shared" si="0"/>
        <v>#DIV/0!</v>
      </c>
      <c r="I15" s="64" t="e">
        <f>'Raw Data'!G18</f>
        <v>#VALUE!</v>
      </c>
      <c r="J15" s="64">
        <f t="shared" si="1"/>
        <v>0.58527685039624144</v>
      </c>
      <c r="K15" s="59" t="s">
        <v>157</v>
      </c>
      <c r="M15" s="92">
        <v>19.378356291436543</v>
      </c>
      <c r="N15" s="92">
        <f t="shared" si="2"/>
        <v>16.412440443912001</v>
      </c>
      <c r="O15" s="64">
        <f t="shared" si="3"/>
        <v>0.51814106653401992</v>
      </c>
    </row>
    <row r="16" spans="1:15">
      <c r="A16" s="59">
        <v>2.6</v>
      </c>
      <c r="B16" s="59" t="s">
        <v>45</v>
      </c>
      <c r="C16" s="59" t="s">
        <v>127</v>
      </c>
      <c r="D16" s="59">
        <v>1</v>
      </c>
      <c r="E16" s="60">
        <f>AVERAGE('Raw Data'!C26,'Raw Data'!C38)</f>
        <v>34.456482038253341</v>
      </c>
      <c r="F16" s="59" t="str">
        <f>'Raw Data'!E26</f>
        <v>CTPE 0.5AZA #1</v>
      </c>
      <c r="G16" s="64">
        <f>STDEV('Raw Data'!C26,'Raw Data'!C38)</f>
        <v>0.60854152058045696</v>
      </c>
      <c r="H16" s="71">
        <f t="shared" si="0"/>
        <v>1.7661162271437301E-2</v>
      </c>
      <c r="I16" s="64" t="e">
        <f>'Raw Data'!G26</f>
        <v>#VALUE!</v>
      </c>
      <c r="J16" s="64">
        <f t="shared" si="1"/>
        <v>1.4758087950159258</v>
      </c>
      <c r="K16" s="59" t="s">
        <v>154</v>
      </c>
      <c r="M16" s="92">
        <v>19.825726694691632</v>
      </c>
      <c r="N16" s="92">
        <f t="shared" si="2"/>
        <v>14.630755343561709</v>
      </c>
      <c r="O16" s="64">
        <f t="shared" si="3"/>
        <v>1.7815116747572477</v>
      </c>
    </row>
    <row r="17" spans="1:15">
      <c r="A17" s="59">
        <v>2.6</v>
      </c>
      <c r="B17" s="59" t="s">
        <v>45</v>
      </c>
      <c r="C17" s="59" t="s">
        <v>127</v>
      </c>
      <c r="D17" s="59">
        <v>2</v>
      </c>
      <c r="E17" s="60">
        <f>AVERAGE('Raw Data'!C54,'Raw Data'!C66)</f>
        <v>33.873410293096406</v>
      </c>
      <c r="F17" s="59" t="str">
        <f>'Raw Data'!E54</f>
        <v>CTPE 0.5AZA #2</v>
      </c>
      <c r="G17" s="64">
        <f>STDEV('Raw Data'!C54,'Raw Data'!C66)</f>
        <v>0.23932828066102457</v>
      </c>
      <c r="H17" s="71">
        <f t="shared" si="0"/>
        <v>7.0653730637154372E-3</v>
      </c>
      <c r="I17" s="64" t="e">
        <f>'Raw Data'!G54</f>
        <v>#VALUE!</v>
      </c>
      <c r="J17" s="64">
        <f t="shared" si="1"/>
        <v>2.2108138625498071</v>
      </c>
      <c r="K17" s="59" t="s">
        <v>154</v>
      </c>
      <c r="M17" s="92">
        <v>19.754323850043065</v>
      </c>
      <c r="N17" s="92">
        <f t="shared" si="2"/>
        <v>14.119086443053341</v>
      </c>
      <c r="O17" s="64">
        <f t="shared" si="3"/>
        <v>2.5398984886662217</v>
      </c>
    </row>
    <row r="18" spans="1:15">
      <c r="A18" s="59">
        <v>2.6</v>
      </c>
      <c r="B18" s="59" t="s">
        <v>45</v>
      </c>
      <c r="C18" s="59" t="s">
        <v>127</v>
      </c>
      <c r="D18" s="59">
        <v>3</v>
      </c>
      <c r="E18" s="60">
        <f>AVERAGE('Raw Data'!C23,'Raw Data'!C35)</f>
        <v>33.324697374985917</v>
      </c>
      <c r="F18" s="59" t="str">
        <f>'Raw Data'!E23</f>
        <v>CTPE 0.5AZA #3</v>
      </c>
      <c r="G18" s="64">
        <f>STDEV('Raw Data'!C23,'Raw Data'!C35)</f>
        <v>4.0137214212104283E-2</v>
      </c>
      <c r="H18" s="71">
        <f t="shared" si="0"/>
        <v>1.2044284681856394E-3</v>
      </c>
      <c r="I18" s="64" t="e">
        <f>'Raw Data'!G23</f>
        <v>#VALUE!</v>
      </c>
      <c r="J18" s="64">
        <f t="shared" si="1"/>
        <v>3.2339345519555134</v>
      </c>
      <c r="K18" s="59" t="s">
        <v>154</v>
      </c>
      <c r="M18" s="92">
        <v>19.060079910711124</v>
      </c>
      <c r="N18" s="92">
        <f t="shared" si="2"/>
        <v>14.264617464274792</v>
      </c>
      <c r="O18" s="64">
        <f t="shared" si="3"/>
        <v>2.2961864878638263</v>
      </c>
    </row>
    <row r="19" spans="1:15">
      <c r="A19" s="59">
        <v>2.9</v>
      </c>
      <c r="B19" s="59" t="s">
        <v>45</v>
      </c>
      <c r="C19" s="59" t="s">
        <v>128</v>
      </c>
      <c r="D19" s="59">
        <v>1</v>
      </c>
      <c r="E19" s="60">
        <f>AVERAGE('Raw Data'!C53,'Raw Data'!C65)</f>
        <v>33.328121756000158</v>
      </c>
      <c r="F19" s="59" t="str">
        <f>'Raw Data'!E53</f>
        <v>CTPE 1.0AZA #1</v>
      </c>
      <c r="G19" s="64">
        <f>STDEV('Raw Data'!C53,'Raw Data'!C65)</f>
        <v>0.40086778018764657</v>
      </c>
      <c r="H19" s="71">
        <f t="shared" si="0"/>
        <v>1.2027913937738697E-2</v>
      </c>
      <c r="I19" s="64" t="e">
        <f>'Raw Data'!G53</f>
        <v>#VALUE!</v>
      </c>
      <c r="J19" s="64">
        <f t="shared" si="1"/>
        <v>3.2262675875100704</v>
      </c>
      <c r="K19" s="59" t="s">
        <v>154</v>
      </c>
      <c r="M19" s="92">
        <v>19.921602777755925</v>
      </c>
      <c r="N19" s="92">
        <f t="shared" si="2"/>
        <v>13.406518978244232</v>
      </c>
      <c r="O19" s="64">
        <f t="shared" si="3"/>
        <v>4.1621769568500753</v>
      </c>
    </row>
    <row r="20" spans="1:15">
      <c r="A20" s="59">
        <v>2.9</v>
      </c>
      <c r="B20" s="59" t="s">
        <v>45</v>
      </c>
      <c r="C20" s="59" t="s">
        <v>128</v>
      </c>
      <c r="D20" s="59">
        <v>2</v>
      </c>
      <c r="E20" s="60">
        <f>AVERAGE('Raw Data'!C96,'Raw Data'!C108)</f>
        <v>32.879744251548594</v>
      </c>
      <c r="F20" s="59" t="str">
        <f>'Raw Data'!E96</f>
        <v>CTPE 1.0AZA #2</v>
      </c>
      <c r="G20" s="64">
        <f>STDEV('Raw Data'!C96,'Raw Data'!C108)</f>
        <v>0.21213774831705773</v>
      </c>
      <c r="H20" s="71">
        <f t="shared" si="0"/>
        <v>6.4519281748083033E-3</v>
      </c>
      <c r="I20" s="64" t="e">
        <f>'Raw Data'!G96</f>
        <v>#VALUE!</v>
      </c>
      <c r="J20" s="64">
        <f t="shared" si="1"/>
        <v>4.4022577153581537</v>
      </c>
      <c r="K20" s="59" t="s">
        <v>154</v>
      </c>
      <c r="M20" s="92">
        <v>19.724083816191602</v>
      </c>
      <c r="N20" s="92">
        <f t="shared" si="2"/>
        <v>13.155660435356992</v>
      </c>
      <c r="O20" s="64">
        <f t="shared" si="3"/>
        <v>4.9526368714696654</v>
      </c>
    </row>
    <row r="21" spans="1:15">
      <c r="A21" s="59">
        <v>2.9</v>
      </c>
      <c r="B21" s="59" t="s">
        <v>45</v>
      </c>
      <c r="C21" s="59" t="s">
        <v>128</v>
      </c>
      <c r="D21" s="59">
        <v>3</v>
      </c>
      <c r="E21" s="60">
        <f>AVERAGE('Raw Data'!C94,'Raw Data'!C106)</f>
        <v>32.336041064905245</v>
      </c>
      <c r="F21" s="59" t="str">
        <f>'Raw Data'!E94</f>
        <v>CTPE 1.0AZA #3</v>
      </c>
      <c r="G21" s="64">
        <f>STDEV('Raw Data'!C94,'Raw Data'!C106)</f>
        <v>0.64171787351359677</v>
      </c>
      <c r="H21" s="71">
        <f t="shared" si="0"/>
        <v>1.9845282612844715E-2</v>
      </c>
      <c r="I21" s="64" t="e">
        <f>'Raw Data'!G94</f>
        <v>#VALUE!</v>
      </c>
      <c r="J21" s="64">
        <f t="shared" si="1"/>
        <v>6.4172126537041363</v>
      </c>
      <c r="K21" s="59" t="s">
        <v>154</v>
      </c>
      <c r="M21" s="92">
        <v>19.473613399083938</v>
      </c>
      <c r="N21" s="92">
        <f t="shared" si="2"/>
        <v>12.862427665821308</v>
      </c>
      <c r="O21" s="64">
        <f t="shared" si="3"/>
        <v>6.0688771443545138</v>
      </c>
    </row>
    <row r="22" spans="1:15">
      <c r="A22" s="61">
        <v>3.3</v>
      </c>
      <c r="B22" s="61" t="s">
        <v>46</v>
      </c>
      <c r="C22" s="61" t="s">
        <v>126</v>
      </c>
      <c r="D22" s="61">
        <v>1</v>
      </c>
      <c r="E22" s="62">
        <f>AVERAGE('Raw Data'!C59,'Raw Data'!C71)</f>
        <v>38.174505586130714</v>
      </c>
      <c r="F22" s="61" t="str">
        <f>'Raw Data'!E59</f>
        <v>CAsE-PE 0AZA #1</v>
      </c>
      <c r="G22" s="65" t="e">
        <f>STDEV('Raw Data'!C59,'Raw Data'!C71)</f>
        <v>#DIV/0!</v>
      </c>
      <c r="H22" s="72" t="e">
        <f t="shared" si="0"/>
        <v>#DIV/0!</v>
      </c>
      <c r="I22" s="65" t="e">
        <f>'Raw Data'!G59</f>
        <v>#VALUE!</v>
      </c>
      <c r="J22" s="65">
        <f t="shared" si="1"/>
        <v>0.11214850321840607</v>
      </c>
      <c r="K22" s="61" t="s">
        <v>154</v>
      </c>
      <c r="M22" s="93">
        <v>19.7810589027699</v>
      </c>
      <c r="N22" s="93">
        <f t="shared" si="2"/>
        <v>18.393446683360814</v>
      </c>
      <c r="O22" s="65">
        <f t="shared" si="3"/>
        <v>0.13125193508335303</v>
      </c>
    </row>
    <row r="23" spans="1:15">
      <c r="A23" s="61">
        <v>3.3</v>
      </c>
      <c r="B23" s="61" t="s">
        <v>46</v>
      </c>
      <c r="C23" s="61" t="s">
        <v>126</v>
      </c>
      <c r="D23" s="61">
        <v>2</v>
      </c>
      <c r="E23" s="62">
        <f>AVERAGE('Raw Data'!C62,'Raw Data'!C74)</f>
        <v>37.572907940568768</v>
      </c>
      <c r="F23" s="61" t="str">
        <f>'Raw Data'!E62</f>
        <v>CAsE-PE 0AZA #2</v>
      </c>
      <c r="G23" s="65">
        <f>STDEV('Raw Data'!C62,'Raw Data'!C74)</f>
        <v>0.13514571232890071</v>
      </c>
      <c r="H23" s="72">
        <f t="shared" si="0"/>
        <v>3.5968925413669994E-3</v>
      </c>
      <c r="I23" s="65" t="e">
        <f>'Raw Data'!G62</f>
        <v>#VALUE!</v>
      </c>
      <c r="J23" s="65">
        <f t="shared" si="1"/>
        <v>0.17017369087411094</v>
      </c>
      <c r="K23" s="61" t="s">
        <v>158</v>
      </c>
      <c r="M23" s="93">
        <v>19.788717906808628</v>
      </c>
      <c r="N23" s="93">
        <f t="shared" si="2"/>
        <v>17.78419003376014</v>
      </c>
      <c r="O23" s="65">
        <f t="shared" si="3"/>
        <v>0.20022128376911161</v>
      </c>
    </row>
    <row r="24" spans="1:15">
      <c r="A24" s="61">
        <v>3.3</v>
      </c>
      <c r="B24" s="61" t="s">
        <v>46</v>
      </c>
      <c r="C24" s="61" t="s">
        <v>126</v>
      </c>
      <c r="D24" s="61">
        <v>3</v>
      </c>
      <c r="E24" s="62">
        <f>AVERAGE('Raw Data'!C93,'Raw Data'!C105)</f>
        <v>36.916284271516432</v>
      </c>
      <c r="F24" s="61" t="str">
        <f>'Raw Data'!E93</f>
        <v>CAsE-PE 0AZA #3</v>
      </c>
      <c r="G24" s="65">
        <f>STDEV('Raw Data'!C93,'Raw Data'!C105)</f>
        <v>0.25085200196326074</v>
      </c>
      <c r="H24" s="72">
        <f t="shared" si="0"/>
        <v>6.7951584758168928E-3</v>
      </c>
      <c r="I24" s="65" t="e">
        <f>'Raw Data'!G93</f>
        <v>#VALUE!</v>
      </c>
      <c r="J24" s="65">
        <f t="shared" si="1"/>
        <v>0.2682599495407258</v>
      </c>
      <c r="K24" s="61" t="s">
        <v>155</v>
      </c>
      <c r="M24" s="93">
        <v>19.707988667836275</v>
      </c>
      <c r="N24" s="93">
        <f t="shared" si="2"/>
        <v>17.208295603680156</v>
      </c>
      <c r="O24" s="65">
        <f t="shared" si="3"/>
        <v>0.29845010734019617</v>
      </c>
    </row>
    <row r="25" spans="1:15">
      <c r="A25" s="61">
        <v>3.6</v>
      </c>
      <c r="B25" s="61" t="s">
        <v>46</v>
      </c>
      <c r="C25" s="61" t="s">
        <v>127</v>
      </c>
      <c r="D25" s="61">
        <v>1</v>
      </c>
      <c r="E25" s="62">
        <f>AVERAGE('Raw Data'!C55,'Raw Data'!C67)</f>
        <v>32.488295979665537</v>
      </c>
      <c r="F25" s="61" t="str">
        <f>'Raw Data'!E55</f>
        <v>CAsE-PE 0.5AZA #1</v>
      </c>
      <c r="G25" s="65">
        <f>STDEV('Raw Data'!C55,'Raw Data'!C67)</f>
        <v>0.24761116436157637</v>
      </c>
      <c r="H25" s="72">
        <f t="shared" si="0"/>
        <v>7.6215497579976647E-3</v>
      </c>
      <c r="I25" s="65" t="e">
        <f>'Raw Data'!G55</f>
        <v>#VALUE!</v>
      </c>
      <c r="J25" s="65">
        <f t="shared" si="1"/>
        <v>5.7744833687091637</v>
      </c>
      <c r="K25" s="61" t="s">
        <v>155</v>
      </c>
      <c r="M25" s="93">
        <v>19.82193566815414</v>
      </c>
      <c r="N25" s="93">
        <f t="shared" si="2"/>
        <v>12.666360311511397</v>
      </c>
      <c r="O25" s="65">
        <f t="shared" si="3"/>
        <v>6.9523319616203532</v>
      </c>
    </row>
    <row r="26" spans="1:15">
      <c r="A26" s="61">
        <v>3.6</v>
      </c>
      <c r="B26" s="61" t="s">
        <v>46</v>
      </c>
      <c r="C26" s="61" t="s">
        <v>127</v>
      </c>
      <c r="D26" s="61">
        <v>2</v>
      </c>
      <c r="E26" s="62">
        <f>AVERAGE('Raw Data'!C15,'Raw Data'!C27)</f>
        <v>33.756356123304883</v>
      </c>
      <c r="F26" s="61" t="str">
        <f>'Raw Data'!E15</f>
        <v>CAsE-PE 0.5AZA #2</v>
      </c>
      <c r="G26" s="65">
        <f>STDEV('Raw Data'!C15,'Raw Data'!C27)</f>
        <v>0.51084829572360135</v>
      </c>
      <c r="H26" s="72">
        <f t="shared" si="0"/>
        <v>1.5133395733164438E-2</v>
      </c>
      <c r="I26" s="65" t="e">
        <f>'Raw Data'!G15</f>
        <v>#VALUE!</v>
      </c>
      <c r="J26" s="65">
        <f t="shared" si="1"/>
        <v>2.3976677141622265</v>
      </c>
      <c r="K26" s="61" t="s">
        <v>155</v>
      </c>
      <c r="M26" s="93">
        <v>20.439973650661834</v>
      </c>
      <c r="N26" s="93">
        <f t="shared" si="2"/>
        <v>13.316382472643049</v>
      </c>
      <c r="O26" s="65">
        <f t="shared" si="3"/>
        <v>4.43051623581289</v>
      </c>
    </row>
    <row r="27" spans="1:15">
      <c r="A27" s="61">
        <v>3.6</v>
      </c>
      <c r="B27" s="61" t="s">
        <v>46</v>
      </c>
      <c r="C27" s="61" t="s">
        <v>127</v>
      </c>
      <c r="D27" s="61">
        <v>3</v>
      </c>
      <c r="E27" s="62">
        <f>AVERAGE('Raw Data'!C95,'Raw Data'!C107)</f>
        <v>31.702272359487694</v>
      </c>
      <c r="F27" s="61" t="str">
        <f>'Raw Data'!E95</f>
        <v>CAsE-PE 0.5AZA #3</v>
      </c>
      <c r="G27" s="65">
        <f>STDEV('Raw Data'!C95,'Raw Data'!C107)</f>
        <v>0.18134339082689588</v>
      </c>
      <c r="H27" s="72">
        <f t="shared" si="0"/>
        <v>5.7202016552805358E-3</v>
      </c>
      <c r="I27" s="65" t="e">
        <f>'Raw Data'!G95</f>
        <v>#VALUE!</v>
      </c>
      <c r="J27" s="65">
        <f t="shared" si="1"/>
        <v>9.9570301420367411</v>
      </c>
      <c r="K27" s="61" t="s">
        <v>155</v>
      </c>
      <c r="M27" s="93">
        <v>19.618198017924264</v>
      </c>
      <c r="N27" s="93">
        <f t="shared" si="2"/>
        <v>12.084074341563429</v>
      </c>
      <c r="O27" s="65">
        <f t="shared" si="3"/>
        <v>10.409168618417501</v>
      </c>
    </row>
    <row r="28" spans="1:15">
      <c r="A28" s="61">
        <v>3.9</v>
      </c>
      <c r="B28" s="61" t="s">
        <v>46</v>
      </c>
      <c r="C28" s="61" t="s">
        <v>128</v>
      </c>
      <c r="D28" s="61">
        <v>1</v>
      </c>
      <c r="E28" s="62">
        <f>AVERAGE('Raw Data'!C58,'Raw Data'!C70)</f>
        <v>32.267709026566436</v>
      </c>
      <c r="F28" s="61" t="str">
        <f>'Raw Data'!E58</f>
        <v>CAsE-PE 1.0AZA #1</v>
      </c>
      <c r="G28" s="65">
        <f>STDEV('Raw Data'!C58,'Raw Data'!C70)</f>
        <v>0.19712388477173934</v>
      </c>
      <c r="H28" s="72">
        <f t="shared" si="0"/>
        <v>6.1090139560092292E-3</v>
      </c>
      <c r="I28" s="65">
        <f>'Raw Data'!G58</f>
        <v>6.0075789838976874</v>
      </c>
      <c r="J28" s="65">
        <f t="shared" si="1"/>
        <v>6.7284716115211323</v>
      </c>
      <c r="K28" s="61" t="s">
        <v>155</v>
      </c>
      <c r="M28" s="93">
        <v>19.901620605166819</v>
      </c>
      <c r="N28" s="93">
        <f t="shared" si="2"/>
        <v>12.366088421399617</v>
      </c>
      <c r="O28" s="65">
        <f t="shared" si="3"/>
        <v>8.560937895442752</v>
      </c>
    </row>
    <row r="29" spans="1:15">
      <c r="A29" s="61">
        <v>3.9</v>
      </c>
      <c r="B29" s="61" t="s">
        <v>46</v>
      </c>
      <c r="C29" s="61" t="s">
        <v>128</v>
      </c>
      <c r="D29" s="61">
        <v>2</v>
      </c>
      <c r="E29" s="62">
        <f>AVERAGE('Raw Data'!C61,'Raw Data'!C73)</f>
        <v>32.530454841607082</v>
      </c>
      <c r="F29" s="61" t="str">
        <f>'Raw Data'!E61</f>
        <v>CAsE-PE 1.0AZA #2</v>
      </c>
      <c r="G29" s="65">
        <f>STDEV('Raw Data'!C61,'Raw Data'!C73)</f>
        <v>0.20000696306118362</v>
      </c>
      <c r="H29" s="72">
        <f t="shared" si="0"/>
        <v>6.1482990027354563E-3</v>
      </c>
      <c r="I29" s="65" t="e">
        <f>'Raw Data'!G61</f>
        <v>#VALUE!</v>
      </c>
      <c r="J29" s="65">
        <f t="shared" si="1"/>
        <v>5.6081814016549938</v>
      </c>
      <c r="K29" s="61" t="s">
        <v>155</v>
      </c>
      <c r="M29" s="93">
        <v>19.589403608120051</v>
      </c>
      <c r="N29" s="93">
        <f t="shared" si="2"/>
        <v>12.94105123348703</v>
      </c>
      <c r="O29" s="65">
        <f t="shared" si="3"/>
        <v>5.7469880446743593</v>
      </c>
    </row>
    <row r="30" spans="1:15">
      <c r="A30" s="61">
        <v>3.9</v>
      </c>
      <c r="B30" s="61" t="s">
        <v>46</v>
      </c>
      <c r="C30" s="61" t="s">
        <v>128</v>
      </c>
      <c r="D30" s="61">
        <v>3</v>
      </c>
      <c r="E30" s="62">
        <f>AVERAGE('Raw Data'!C88,'Raw Data'!C100)</f>
        <v>32.863678518129888</v>
      </c>
      <c r="F30" s="61" t="str">
        <f>'Raw Data'!E88</f>
        <v>CAsE-PE 1.0AZA #3</v>
      </c>
      <c r="G30" s="65">
        <f>STDEV('Raw Data'!C88,'Raw Data'!C100)</f>
        <v>8.6643819960524424E-3</v>
      </c>
      <c r="H30" s="72">
        <f t="shared" si="0"/>
        <v>2.6364614026006152E-4</v>
      </c>
      <c r="I30" s="65" t="e">
        <f>'Raw Data'!G88</f>
        <v>#VALUE!</v>
      </c>
      <c r="J30" s="65">
        <f t="shared" si="1"/>
        <v>4.4515548706075805</v>
      </c>
      <c r="K30" s="61" t="s">
        <v>155</v>
      </c>
      <c r="M30" s="93">
        <v>20.187479993251259</v>
      </c>
      <c r="N30" s="93">
        <f t="shared" si="2"/>
        <v>12.676198524878629</v>
      </c>
      <c r="O30" s="65">
        <f t="shared" si="3"/>
        <v>6.9050830029168191</v>
      </c>
    </row>
    <row r="31" spans="1:15">
      <c r="A31" s="73">
        <v>4.3</v>
      </c>
      <c r="B31" s="73" t="s">
        <v>47</v>
      </c>
      <c r="C31" s="73" t="s">
        <v>126</v>
      </c>
      <c r="D31" s="73">
        <v>1</v>
      </c>
      <c r="E31" s="74">
        <f>AVERAGE('Raw Data'!C91,'Raw Data'!C103)</f>
        <v>34.561230195763628</v>
      </c>
      <c r="F31" s="73" t="str">
        <f>'Raw Data'!E91</f>
        <v>B26 0AZA #1</v>
      </c>
      <c r="G31" s="75">
        <f>STDEV('Raw Data'!C91,'Raw Data'!C103)</f>
        <v>0.8934510785025529</v>
      </c>
      <c r="H31" s="76">
        <f t="shared" si="0"/>
        <v>2.5851252210694411E-2</v>
      </c>
      <c r="I31" s="75" t="e">
        <f>'Raw Data'!G91</f>
        <v>#VALUE!</v>
      </c>
      <c r="J31" s="75">
        <f t="shared" si="1"/>
        <v>1.3724538719644124</v>
      </c>
      <c r="K31" s="73" t="s">
        <v>155</v>
      </c>
      <c r="M31" s="94">
        <v>19.453305335102492</v>
      </c>
      <c r="N31" s="94">
        <f t="shared" si="2"/>
        <v>15.107924860661136</v>
      </c>
      <c r="O31" s="75">
        <f t="shared" si="3"/>
        <v>1.2798124630376566</v>
      </c>
    </row>
    <row r="32" spans="1:15">
      <c r="A32" s="73">
        <v>4.3</v>
      </c>
      <c r="B32" s="73" t="s">
        <v>47</v>
      </c>
      <c r="C32" s="73" t="s">
        <v>126</v>
      </c>
      <c r="D32" s="73">
        <v>2</v>
      </c>
      <c r="E32" s="74">
        <f>AVERAGE('Raw Data'!C24,'Raw Data'!C36)</f>
        <v>37.84357078222294</v>
      </c>
      <c r="F32" s="73" t="str">
        <f>'Raw Data'!E24</f>
        <v>B26 0AZA #2</v>
      </c>
      <c r="G32" s="75" t="e">
        <f>STDEV('Raw Data'!C24,'Raw Data'!C36)</f>
        <v>#DIV/0!</v>
      </c>
      <c r="H32" s="76" t="e">
        <f t="shared" si="0"/>
        <v>#DIV/0!</v>
      </c>
      <c r="I32" s="75" t="e">
        <f>'Raw Data'!G24</f>
        <v>#VALUE!</v>
      </c>
      <c r="J32" s="75">
        <f t="shared" si="1"/>
        <v>0.14106354193806536</v>
      </c>
      <c r="K32" s="73" t="s">
        <v>155</v>
      </c>
      <c r="M32" s="94">
        <v>20.326789651421571</v>
      </c>
      <c r="N32" s="94">
        <f t="shared" si="2"/>
        <v>17.51678113080137</v>
      </c>
      <c r="O32" s="75">
        <f t="shared" si="3"/>
        <v>0.24099517219542327</v>
      </c>
    </row>
    <row r="33" spans="1:17">
      <c r="A33" s="73">
        <v>4.3</v>
      </c>
      <c r="B33" s="73" t="s">
        <v>47</v>
      </c>
      <c r="C33" s="73" t="s">
        <v>126</v>
      </c>
      <c r="D33" s="73">
        <v>3</v>
      </c>
      <c r="E33" s="74">
        <f>AVERAGE('Raw Data'!C56,'Raw Data'!C68)</f>
        <v>35.607834129835069</v>
      </c>
      <c r="F33" s="73" t="str">
        <f>'Raw Data'!E56</f>
        <v>B26 0AZA #3</v>
      </c>
      <c r="G33" s="75">
        <f>STDEV('Raw Data'!C56,'Raw Data'!C68)</f>
        <v>0.67793717711576185</v>
      </c>
      <c r="H33" s="76">
        <f t="shared" si="0"/>
        <v>1.9038989415751415E-2</v>
      </c>
      <c r="I33" s="75" t="e">
        <f>'Raw Data'!G56</f>
        <v>#VALUE!</v>
      </c>
      <c r="J33" s="75">
        <f t="shared" si="1"/>
        <v>0.66441370023275514</v>
      </c>
      <c r="K33" s="73" t="s">
        <v>155</v>
      </c>
      <c r="M33" s="94">
        <v>19.671357573001991</v>
      </c>
      <c r="N33" s="94">
        <f t="shared" si="2"/>
        <v>15.936476556833078</v>
      </c>
      <c r="O33" s="75">
        <f t="shared" si="3"/>
        <v>0.72065502889258959</v>
      </c>
    </row>
    <row r="34" spans="1:17">
      <c r="A34" s="73">
        <v>4.5999999999999996</v>
      </c>
      <c r="B34" s="73" t="s">
        <v>47</v>
      </c>
      <c r="C34" s="73" t="s">
        <v>127</v>
      </c>
      <c r="D34" s="73">
        <v>1</v>
      </c>
      <c r="E34" s="74">
        <f>AVERAGE('Raw Data'!C99,'Raw Data'!C111)</f>
        <v>32.645999770743046</v>
      </c>
      <c r="F34" s="73" t="str">
        <f>'Raw Data'!E99</f>
        <v>B26 0.5AZA #1</v>
      </c>
      <c r="G34" s="75">
        <f>STDEV('Raw Data'!C99,'Raw Data'!C111)</f>
        <v>1.0934407874764982</v>
      </c>
      <c r="H34" s="76">
        <f t="shared" si="0"/>
        <v>3.3493867400453355E-2</v>
      </c>
      <c r="I34" s="75" t="e">
        <f>'Raw Data'!G99</f>
        <v>#VALUE!</v>
      </c>
      <c r="J34" s="75">
        <f t="shared" si="1"/>
        <v>5.1765398699151373</v>
      </c>
      <c r="K34" s="73" t="s">
        <v>155</v>
      </c>
      <c r="M34" s="94">
        <v>19.371907840494988</v>
      </c>
      <c r="N34" s="94">
        <f t="shared" si="2"/>
        <v>13.274091930248058</v>
      </c>
      <c r="O34" s="75">
        <f t="shared" si="3"/>
        <v>4.5623127605338158</v>
      </c>
    </row>
    <row r="35" spans="1:17">
      <c r="A35" s="73">
        <v>4.5999999999999996</v>
      </c>
      <c r="B35" s="73" t="s">
        <v>47</v>
      </c>
      <c r="C35" s="73" t="s">
        <v>127</v>
      </c>
      <c r="D35" s="73">
        <v>2</v>
      </c>
      <c r="E35" s="74">
        <f>AVERAGE('Raw Data'!C25,'Raw Data'!C37)</f>
        <v>33.00928111409835</v>
      </c>
      <c r="F35" s="73" t="str">
        <f>'Raw Data'!E25</f>
        <v>B26 0.5AZA #2</v>
      </c>
      <c r="G35" s="75">
        <f>STDEV('Raw Data'!C25,'Raw Data'!C37)</f>
        <v>0.5119293639278274</v>
      </c>
      <c r="H35" s="76">
        <f t="shared" si="0"/>
        <v>1.5508649284372965E-2</v>
      </c>
      <c r="I35" s="75" t="e">
        <f>'Raw Data'!G25</f>
        <v>#VALUE!</v>
      </c>
      <c r="J35" s="75">
        <f t="shared" si="1"/>
        <v>4.024213207626909</v>
      </c>
      <c r="K35" s="73" t="s">
        <v>155</v>
      </c>
      <c r="M35" s="94">
        <v>19.47720904771171</v>
      </c>
      <c r="N35" s="94">
        <f t="shared" si="2"/>
        <v>13.53207206638664</v>
      </c>
      <c r="O35" s="75">
        <f t="shared" si="3"/>
        <v>3.8152701517672991</v>
      </c>
    </row>
    <row r="36" spans="1:17">
      <c r="A36" s="73">
        <v>4.5999999999999996</v>
      </c>
      <c r="B36" s="73" t="s">
        <v>47</v>
      </c>
      <c r="C36" s="73" t="s">
        <v>127</v>
      </c>
      <c r="D36" s="73">
        <v>3</v>
      </c>
      <c r="E36" s="74">
        <f>AVERAGE('Raw Data'!C19,'Raw Data'!C31)</f>
        <v>32.537624144939393</v>
      </c>
      <c r="F36" s="73" t="str">
        <f>'Raw Data'!E19</f>
        <v>B26 0.5AZA #3</v>
      </c>
      <c r="G36" s="75">
        <f>STDEV('Raw Data'!C19,'Raw Data'!C31)</f>
        <v>0.49340694565784837</v>
      </c>
      <c r="H36" s="76">
        <f t="shared" si="0"/>
        <v>1.5164197098717438E-2</v>
      </c>
      <c r="I36" s="75" t="e">
        <f>'Raw Data'!G19</f>
        <v>#VALUE!</v>
      </c>
      <c r="J36" s="75">
        <f t="shared" si="1"/>
        <v>5.5803813355391583</v>
      </c>
      <c r="K36" s="73" t="s">
        <v>155</v>
      </c>
      <c r="M36" s="94">
        <v>19.522297909859617</v>
      </c>
      <c r="N36" s="94">
        <f t="shared" si="2"/>
        <v>13.015326235079776</v>
      </c>
      <c r="O36" s="75">
        <f t="shared" si="3"/>
        <v>5.4586002439407073</v>
      </c>
    </row>
    <row r="37" spans="1:17">
      <c r="A37" s="73">
        <v>4.9000000000000004</v>
      </c>
      <c r="B37" s="73" t="s">
        <v>47</v>
      </c>
      <c r="C37" s="73" t="s">
        <v>128</v>
      </c>
      <c r="D37" s="73">
        <v>1</v>
      </c>
      <c r="E37" s="74">
        <f>AVERAGE('Raw Data'!C20,'Raw Data'!C32)</f>
        <v>31.924125872482154</v>
      </c>
      <c r="F37" s="73" t="str">
        <f>'Raw Data'!E20</f>
        <v>B26 1.0AZA #1</v>
      </c>
      <c r="G37" s="75">
        <f>STDEV('Raw Data'!C20,'Raw Data'!C32)</f>
        <v>0.18652824347003361</v>
      </c>
      <c r="H37" s="76">
        <f t="shared" si="0"/>
        <v>5.8428614213307736E-3</v>
      </c>
      <c r="I37" s="75" t="e">
        <f>'Raw Data'!G20</f>
        <v>#VALUE!</v>
      </c>
      <c r="J37" s="75">
        <f t="shared" si="1"/>
        <v>8.5377858974518208</v>
      </c>
      <c r="K37" s="73" t="s">
        <v>155</v>
      </c>
      <c r="M37" s="94">
        <v>18.62627565286904</v>
      </c>
      <c r="N37" s="94">
        <f t="shared" si="2"/>
        <v>13.297850219613114</v>
      </c>
      <c r="O37" s="75">
        <f t="shared" si="3"/>
        <v>4.4877958893723298</v>
      </c>
    </row>
    <row r="38" spans="1:17">
      <c r="A38" s="73">
        <v>4.9000000000000004</v>
      </c>
      <c r="B38" s="73" t="s">
        <v>47</v>
      </c>
      <c r="C38" s="73" t="s">
        <v>128</v>
      </c>
      <c r="D38" s="73">
        <v>2</v>
      </c>
      <c r="E38" s="74">
        <f>AVERAGE('Raw Data'!C22,'Raw Data'!C34)</f>
        <v>32.518004711708663</v>
      </c>
      <c r="F38" s="73" t="str">
        <f>'Raw Data'!E22</f>
        <v>B26 1.0AZA #2</v>
      </c>
      <c r="G38" s="75">
        <f>STDEV('Raw Data'!C22,'Raw Data'!C34)</f>
        <v>0.10041201142380779</v>
      </c>
      <c r="H38" s="76">
        <f t="shared" si="0"/>
        <v>3.0878896880057569E-3</v>
      </c>
      <c r="I38" s="75" t="e">
        <f>'Raw Data'!G22</f>
        <v>#VALUE!</v>
      </c>
      <c r="J38" s="75">
        <f t="shared" si="1"/>
        <v>5.6567881619178344</v>
      </c>
      <c r="K38" s="73" t="s">
        <v>154</v>
      </c>
      <c r="M38" s="94">
        <v>19.512825882947897</v>
      </c>
      <c r="N38" s="94">
        <f t="shared" si="2"/>
        <v>13.005178828760766</v>
      </c>
      <c r="O38" s="75">
        <f t="shared" si="3"/>
        <v>5.4971294476968682</v>
      </c>
    </row>
    <row r="39" spans="1:17">
      <c r="A39" s="73">
        <v>4.9000000000000004</v>
      </c>
      <c r="B39" s="73" t="s">
        <v>47</v>
      </c>
      <c r="C39" s="85" t="s">
        <v>128</v>
      </c>
      <c r="D39" s="85">
        <v>3</v>
      </c>
      <c r="E39" s="86">
        <f>AVERAGE('Raw Data'!C16,'Raw Data'!C28)</f>
        <v>32.569979451464391</v>
      </c>
      <c r="F39" s="85" t="str">
        <f>'Raw Data'!E16</f>
        <v>B26 1.0AZA #3</v>
      </c>
      <c r="G39" s="87">
        <f>STDEV('Raw Data'!C16,'Raw Data'!C28)</f>
        <v>9.9685685777273755E-2</v>
      </c>
      <c r="H39" s="88">
        <f t="shared" si="0"/>
        <v>3.0606616109729156E-3</v>
      </c>
      <c r="I39" s="87" t="e">
        <f>'Raw Data'!G16</f>
        <v>#VALUE!</v>
      </c>
      <c r="J39" s="87">
        <f t="shared" si="1"/>
        <v>5.4566231311071087</v>
      </c>
      <c r="K39" s="85" t="s">
        <v>154</v>
      </c>
      <c r="M39" s="94">
        <v>19.997913344060173</v>
      </c>
      <c r="N39" s="94">
        <f t="shared" si="2"/>
        <v>12.572066107404218</v>
      </c>
      <c r="O39" s="75">
        <f t="shared" si="3"/>
        <v>7.4219134334546375</v>
      </c>
    </row>
    <row r="40" spans="1:17">
      <c r="C40" s="1" t="s">
        <v>159</v>
      </c>
      <c r="E40" s="10">
        <f>AVERAGE(E4:E39)</f>
        <v>33.61733158738182</v>
      </c>
      <c r="H40" s="13" t="e">
        <f>AVERAGE(H4:H39)</f>
        <v>#DIV/0!</v>
      </c>
      <c r="I40" s="13"/>
      <c r="J40" s="10"/>
    </row>
    <row r="41" spans="1:17">
      <c r="C41" s="1" t="s">
        <v>160</v>
      </c>
      <c r="E41" s="12">
        <f>MIN(E4:E39)</f>
        <v>30.019468456345749</v>
      </c>
      <c r="H41" s="89" t="e">
        <f>MIN(H4:H39)</f>
        <v>#DIV/0!</v>
      </c>
      <c r="J41" s="12">
        <f>MIN(J4:J39)</f>
        <v>0.11214850321840607</v>
      </c>
    </row>
    <row r="42" spans="1:17">
      <c r="C42" s="1" t="s">
        <v>161</v>
      </c>
      <c r="E42" s="12">
        <f>MAX(E4:E39)</f>
        <v>38.174505586130714</v>
      </c>
      <c r="H42" s="89" t="e">
        <f>MAX(H4:H39)</f>
        <v>#DIV/0!</v>
      </c>
      <c r="J42" s="12">
        <f>MAX(J4:J39)</f>
        <v>31.967176101081247</v>
      </c>
    </row>
    <row r="44" spans="1:17">
      <c r="A44" t="s">
        <v>152</v>
      </c>
    </row>
    <row r="45" spans="1:17">
      <c r="B45" s="55" t="s">
        <v>129</v>
      </c>
      <c r="C45" s="55" t="s">
        <v>130</v>
      </c>
      <c r="D45" s="55" t="s">
        <v>131</v>
      </c>
      <c r="E45" s="66" t="s">
        <v>132</v>
      </c>
      <c r="F45" s="55" t="s">
        <v>133</v>
      </c>
      <c r="G45" s="67" t="s">
        <v>135</v>
      </c>
      <c r="H45" s="67" t="s">
        <v>134</v>
      </c>
      <c r="I45" s="67"/>
      <c r="J45" s="67" t="s">
        <v>138</v>
      </c>
      <c r="K45" s="67" t="s">
        <v>139</v>
      </c>
      <c r="O45" s="67" t="s">
        <v>138</v>
      </c>
      <c r="P45" s="67" t="s">
        <v>139</v>
      </c>
      <c r="Q45" t="s">
        <v>164</v>
      </c>
    </row>
    <row r="46" spans="1:17">
      <c r="A46" s="57">
        <f>A4</f>
        <v>1.3</v>
      </c>
      <c r="B46" s="57" t="str">
        <f>B4</f>
        <v>RWPE1</v>
      </c>
      <c r="C46" s="57" t="str">
        <f>C4</f>
        <v>0 Aza</v>
      </c>
      <c r="D46" s="57"/>
      <c r="E46" s="58">
        <f>AVERAGE(E4:E6)</f>
        <v>35.017987856974777</v>
      </c>
      <c r="F46" s="57" t="s">
        <v>140</v>
      </c>
      <c r="G46" s="63">
        <f>STDEV(E4:E6)</f>
        <v>0.393243220927814</v>
      </c>
      <c r="H46" s="70">
        <f>G46/E46</f>
        <v>1.1229749194441193E-2</v>
      </c>
      <c r="I46" s="77"/>
      <c r="J46" s="63">
        <f>GEOMEAN(J4:J6)</f>
        <v>0.99999999999999833</v>
      </c>
      <c r="K46" s="78"/>
      <c r="N46" s="58">
        <f>AVERAGE(N4:N6)</f>
        <v>15.463857281458516</v>
      </c>
      <c r="O46" s="63">
        <f>GEOMEAN(O4:O6)</f>
        <v>0.99999999999999911</v>
      </c>
      <c r="P46" s="78"/>
    </row>
    <row r="47" spans="1:17">
      <c r="A47" s="57">
        <f>A7</f>
        <v>1.6</v>
      </c>
      <c r="B47" s="57" t="str">
        <f>B7</f>
        <v>RWPE1</v>
      </c>
      <c r="C47" s="57" t="str">
        <f>C7</f>
        <v>0.5 Aza</v>
      </c>
      <c r="D47" s="57"/>
      <c r="E47" s="58">
        <f>AVERAGE(E7:E9)</f>
        <v>30.927854195990459</v>
      </c>
      <c r="F47" s="57" t="s">
        <v>141</v>
      </c>
      <c r="G47" s="63">
        <f>STDEV(E7:E9)</f>
        <v>0.38262012326036871</v>
      </c>
      <c r="H47" s="70">
        <f t="shared" ref="H47:H57" si="4">G47/E47</f>
        <v>1.2371376327490972E-2</v>
      </c>
      <c r="I47" s="77"/>
      <c r="J47" s="63">
        <f>GEOMEAN(J7:J9)</f>
        <v>17.031500759089599</v>
      </c>
      <c r="K47" s="78">
        <f>TTEST(E7:E9,$E$4:$E$6,2,2)</f>
        <v>2.0750679805761087E-4</v>
      </c>
      <c r="L47" s="90">
        <f>TTEST(E4:E6,E7:E9,2,2)</f>
        <v>2.0750679805761087E-4</v>
      </c>
      <c r="N47" s="58">
        <f>AVERAGE(N7:N9)</f>
        <v>11.191344941769495</v>
      </c>
      <c r="O47" s="63">
        <f>GEOMEAN(O7:O9)</f>
        <v>19.326551621887461</v>
      </c>
      <c r="P47" s="78">
        <f>TTEST(N7:N9,$N$4:$N$6,2,2)</f>
        <v>2.8539258262464355E-4</v>
      </c>
      <c r="Q47" s="90">
        <f>TTEST(N4:N6,N7:N9,2,2)</f>
        <v>2.8539258262464355E-4</v>
      </c>
    </row>
    <row r="48" spans="1:17">
      <c r="A48" s="57">
        <f>A10</f>
        <v>1.9</v>
      </c>
      <c r="B48" s="57" t="str">
        <f>B10</f>
        <v>RWPE1</v>
      </c>
      <c r="C48" s="57" t="str">
        <f>C10</f>
        <v>1.0 Aza</v>
      </c>
      <c r="D48" s="57"/>
      <c r="E48" s="58">
        <f>AVERAGE(E10:E12)</f>
        <v>30.768017624238706</v>
      </c>
      <c r="F48" s="57" t="s">
        <v>142</v>
      </c>
      <c r="G48" s="63">
        <f>STDEV(E10:E12)</f>
        <v>1.2111766935599686</v>
      </c>
      <c r="H48" s="70">
        <f t="shared" si="4"/>
        <v>3.9364794584809938E-2</v>
      </c>
      <c r="I48" s="77"/>
      <c r="J48" s="63">
        <f>GEOMEAN(J10:J12)</f>
        <v>19.026921251718459</v>
      </c>
      <c r="K48" s="78">
        <f>TTEST(E10:E12,$E$4:$E$6,2,2)</f>
        <v>4.4485104120992915E-3</v>
      </c>
      <c r="L48" s="90">
        <f>TTEST(E4:E6,E10:E12,2,2)</f>
        <v>4.4485104120992915E-3</v>
      </c>
      <c r="N48" s="58">
        <f>AVERAGE(N10:N12)</f>
        <v>11.140670463212118</v>
      </c>
      <c r="O48" s="63">
        <f>GEOMEAN(O10:O12)</f>
        <v>20.017457225385794</v>
      </c>
      <c r="P48" s="78">
        <f>TTEST(N10:N12,$N$4:$N$6,2,2)</f>
        <v>1.1845309867408733E-3</v>
      </c>
      <c r="Q48" s="90">
        <f>TTEST(N4:N6,N10:N12,2,2)</f>
        <v>1.1845309867408733E-3</v>
      </c>
    </row>
    <row r="49" spans="1:18">
      <c r="A49" s="59">
        <f>A13</f>
        <v>2.2999999999999998</v>
      </c>
      <c r="B49" s="59" t="str">
        <f>B13</f>
        <v>CTPE</v>
      </c>
      <c r="C49" s="59" t="str">
        <f>C13</f>
        <v>0 Aza</v>
      </c>
      <c r="D49" s="59"/>
      <c r="E49" s="60">
        <f>AVERAGE(E13:E15)</f>
        <v>36.131248838369707</v>
      </c>
      <c r="F49" s="59" t="s">
        <v>143</v>
      </c>
      <c r="G49" s="64">
        <f>STDEV(E13:E15)</f>
        <v>1.0462328023543874</v>
      </c>
      <c r="H49" s="71">
        <f t="shared" si="4"/>
        <v>2.8956452821064318E-2</v>
      </c>
      <c r="I49" s="79"/>
      <c r="J49" s="64">
        <f>GEOMEAN(J13:J15)</f>
        <v>0.46224801151276518</v>
      </c>
      <c r="K49" s="80">
        <f>TTEST(E13:E15,$E$4:$E$6,2,2)</f>
        <v>0.15958003905976179</v>
      </c>
      <c r="L49" s="90"/>
      <c r="N49" s="60">
        <f>AVERAGE(N13:N15)</f>
        <v>16.499647270320178</v>
      </c>
      <c r="O49" s="64">
        <f>GEOMEAN(O13:O15)</f>
        <v>0.48774872650945372</v>
      </c>
      <c r="P49" s="80">
        <f>TTEST(N13:N15,$N$4:$N$6,2,2)</f>
        <v>0.20570865340968614</v>
      </c>
      <c r="Q49" s="90"/>
      <c r="R49" s="10">
        <f>-1/O49</f>
        <v>-2.0502360040105971</v>
      </c>
    </row>
    <row r="50" spans="1:18">
      <c r="A50" s="59">
        <f>A16</f>
        <v>2.6</v>
      </c>
      <c r="B50" s="59" t="str">
        <f>B16</f>
        <v>CTPE</v>
      </c>
      <c r="C50" s="59" t="str">
        <f>C16</f>
        <v>0.5 Aza</v>
      </c>
      <c r="D50" s="59"/>
      <c r="E50" s="60">
        <f>AVERAGE(E16:E18)</f>
        <v>33.884863235445223</v>
      </c>
      <c r="F50" s="59" t="s">
        <v>144</v>
      </c>
      <c r="G50" s="64">
        <f>STDEV(E16:E18)</f>
        <v>0.56597924733878135</v>
      </c>
      <c r="H50" s="71">
        <f t="shared" si="4"/>
        <v>1.6703011117564122E-2</v>
      </c>
      <c r="I50" s="79"/>
      <c r="J50" s="64">
        <f>GEOMEAN(J16:J18)</f>
        <v>2.1933326313947292</v>
      </c>
      <c r="K50" s="80">
        <f>TTEST(E16:E18,$E$4:$E$6,2,2)</f>
        <v>4.6500832914179585E-2</v>
      </c>
      <c r="L50" s="90">
        <f>TTEST(E13:E15,E16:E18,2,2)</f>
        <v>3.0761039635194332E-2</v>
      </c>
      <c r="N50" s="60">
        <f>AVERAGE(N16:N18)</f>
        <v>14.338153083629948</v>
      </c>
      <c r="O50" s="64">
        <f>GEOMEAN(O16:O18)</f>
        <v>2.1820803066241927</v>
      </c>
      <c r="P50" s="80">
        <f>TTEST(N16:N18,$N$4:$N$6,2,2)</f>
        <v>2.1435518136837261E-2</v>
      </c>
      <c r="Q50" s="90">
        <f>TTEST(N13:N15,N16:N18,2,2)</f>
        <v>2.9290987861918118E-2</v>
      </c>
    </row>
    <row r="51" spans="1:18">
      <c r="A51" s="59">
        <f>A19</f>
        <v>2.9</v>
      </c>
      <c r="B51" s="59" t="str">
        <f>B19</f>
        <v>CTPE</v>
      </c>
      <c r="C51" s="59" t="str">
        <f>C19</f>
        <v>1.0 Aza</v>
      </c>
      <c r="D51" s="59"/>
      <c r="E51" s="60">
        <f>AVERAGE(E19:E21)</f>
        <v>32.847969024151332</v>
      </c>
      <c r="F51" s="59" t="s">
        <v>145</v>
      </c>
      <c r="G51" s="64">
        <f>STDEV(E19:E21)</f>
        <v>0.49680305274620701</v>
      </c>
      <c r="H51" s="71">
        <f t="shared" si="4"/>
        <v>1.5124315673244048E-2</v>
      </c>
      <c r="I51" s="79"/>
      <c r="J51" s="64">
        <f>GEOMEAN(J19:J21)</f>
        <v>4.500292684825614</v>
      </c>
      <c r="K51" s="80">
        <f>TTEST(E19:E21,$E$4:$E$6,2,2)</f>
        <v>4.0478267166909141E-3</v>
      </c>
      <c r="L51" s="90">
        <f>TTEST(E13:E15,E19:E21,2,2)</f>
        <v>7.9861046780487395E-3</v>
      </c>
      <c r="N51" s="60">
        <f>AVERAGE(N19:N21)</f>
        <v>13.141535693140844</v>
      </c>
      <c r="O51" s="64">
        <f>GEOMEAN(O19:O21)</f>
        <v>5.0013639303057031</v>
      </c>
      <c r="P51" s="80">
        <f>TTEST(N19:N21,$N$4:$N$6,2,2)</f>
        <v>1.6867705376050557E-3</v>
      </c>
      <c r="Q51" s="90">
        <f>TTEST(N13:N15,N19:N21,2,2)</f>
        <v>6.7281409223065606E-3</v>
      </c>
    </row>
    <row r="52" spans="1:18">
      <c r="A52" s="61">
        <f>A22</f>
        <v>3.3</v>
      </c>
      <c r="B52" s="61" t="str">
        <f>B22</f>
        <v>CAsE-PE</v>
      </c>
      <c r="C52" s="61" t="str">
        <f>C22</f>
        <v>0 Aza</v>
      </c>
      <c r="D52" s="61"/>
      <c r="E52" s="62">
        <f>AVERAGE(E22:E24)</f>
        <v>37.55456593273864</v>
      </c>
      <c r="F52" s="61" t="s">
        <v>146</v>
      </c>
      <c r="G52" s="65">
        <f>STDEV(E22:E24)</f>
        <v>0.62931116395297915</v>
      </c>
      <c r="H52" s="72">
        <f t="shared" si="4"/>
        <v>1.6757247709375589E-2</v>
      </c>
      <c r="I52" s="81"/>
      <c r="J52" s="65">
        <f>GEOMEAN(J22:J24)</f>
        <v>0.1723510417784751</v>
      </c>
      <c r="K52" s="82">
        <f>TTEST(E22:E24,$E$4:$E$6,2,2)</f>
        <v>4.0767171467815623E-3</v>
      </c>
      <c r="L52" s="90"/>
      <c r="N52" s="62">
        <f>AVERAGE(N22:N24)</f>
        <v>17.79531077360037</v>
      </c>
      <c r="O52" s="65">
        <f>GEOMEAN(O22:O24)</f>
        <v>0.19868384927517554</v>
      </c>
      <c r="P52" s="82">
        <f>TTEST(N22:N24,$N$4:$N$6,2,2)</f>
        <v>5.7862169030838623E-3</v>
      </c>
      <c r="Q52" s="90"/>
      <c r="R52" s="10">
        <f>-1/O52</f>
        <v>-5.0331217340922763</v>
      </c>
    </row>
    <row r="53" spans="1:18">
      <c r="A53" s="61">
        <f>A25</f>
        <v>3.6</v>
      </c>
      <c r="B53" s="61" t="str">
        <f>B25</f>
        <v>CAsE-PE</v>
      </c>
      <c r="C53" s="61" t="str">
        <f>C25</f>
        <v>0.5 Aza</v>
      </c>
      <c r="D53" s="61"/>
      <c r="E53" s="62">
        <f>AVERAGE(E25:E27)</f>
        <v>32.648974820819369</v>
      </c>
      <c r="F53" s="61" t="s">
        <v>147</v>
      </c>
      <c r="G53" s="65">
        <f>STDEV(E25:E27)</f>
        <v>1.0364257304265714</v>
      </c>
      <c r="H53" s="72">
        <f t="shared" si="4"/>
        <v>3.1744510696417663E-2</v>
      </c>
      <c r="I53" s="81"/>
      <c r="J53" s="65">
        <f>GEOMEAN(J25:J27)</f>
        <v>5.1658760797222758</v>
      </c>
      <c r="K53" s="82">
        <f>TTEST(E25:E27,$E$4:$E$6,2,2)</f>
        <v>2.0807098635137963E-2</v>
      </c>
      <c r="L53" s="90">
        <f>TTEST(E22:E24,E25:E27,2,2)</f>
        <v>2.1833672896019105E-3</v>
      </c>
      <c r="N53" s="62">
        <f>AVERAGE(N25:N27)</f>
        <v>12.688939041905959</v>
      </c>
      <c r="O53" s="65">
        <f>GEOMEAN(O25:O27)</f>
        <v>6.8443723100402512</v>
      </c>
      <c r="P53" s="82">
        <f>TTEST(N25:N27,$N$4:$N$6,2,2)</f>
        <v>3.3597466655564557E-3</v>
      </c>
      <c r="Q53" s="90">
        <f>TTEST(N22:N24,N25:N27,2,2)</f>
        <v>4.9319438835206662E-4</v>
      </c>
    </row>
    <row r="54" spans="1:18">
      <c r="A54" s="61">
        <f>A28</f>
        <v>3.9</v>
      </c>
      <c r="B54" s="61" t="str">
        <f>B28</f>
        <v>CAsE-PE</v>
      </c>
      <c r="C54" s="61" t="str">
        <f>C28</f>
        <v>1.0 Aza</v>
      </c>
      <c r="D54" s="61"/>
      <c r="E54" s="62">
        <f>AVERAGE(E28:E30)</f>
        <v>32.553947462101135</v>
      </c>
      <c r="F54" s="61" t="s">
        <v>148</v>
      </c>
      <c r="G54" s="65">
        <f>STDEV(E28:E30)</f>
        <v>0.29867848287390564</v>
      </c>
      <c r="H54" s="72">
        <f t="shared" si="4"/>
        <v>9.1748775850186235E-3</v>
      </c>
      <c r="I54" s="81"/>
      <c r="J54" s="65">
        <f>GEOMEAN(J28:J30)</f>
        <v>5.5175981756474348</v>
      </c>
      <c r="K54" s="82">
        <f>TTEST(E28:E30,$E$4:$E$6,2,2)</f>
        <v>9.8573352986368887E-4</v>
      </c>
      <c r="L54" s="90">
        <f>TTEST(E22:E24,E28:E30,2,2)</f>
        <v>2.4056377484079028E-4</v>
      </c>
      <c r="N54" s="62">
        <f>AVERAGE(N28:N30)</f>
        <v>12.661112726588426</v>
      </c>
      <c r="O54" s="65">
        <f>GEOMEAN(O28:O30)</f>
        <v>6.9776660637521157</v>
      </c>
      <c r="P54" s="82">
        <f>TTEST(N28:N30,$N$4:$N$6,2,2)</f>
        <v>8.7181989387973794E-4</v>
      </c>
      <c r="Q54" s="90">
        <f>TTEST(N22:N24,N28:N30,2,2)</f>
        <v>1.7433333180470905E-4</v>
      </c>
    </row>
    <row r="55" spans="1:18">
      <c r="A55" s="73">
        <f>A31</f>
        <v>4.3</v>
      </c>
      <c r="B55" s="73" t="str">
        <f>B31</f>
        <v>B26</v>
      </c>
      <c r="C55" s="73" t="str">
        <f>C31</f>
        <v>0 Aza</v>
      </c>
      <c r="D55" s="73"/>
      <c r="E55" s="74">
        <f>AVERAGE(E31:E33)</f>
        <v>36.004211702607215</v>
      </c>
      <c r="F55" s="73" t="s">
        <v>150</v>
      </c>
      <c r="G55" s="75">
        <f>STDEV(E31:E33)</f>
        <v>1.6766861115089693</v>
      </c>
      <c r="H55" s="76">
        <f t="shared" si="4"/>
        <v>4.6569166000864103E-2</v>
      </c>
      <c r="I55" s="83"/>
      <c r="J55" s="75">
        <f>GEOMEAN(J31:J33)</f>
        <v>0.50479731939494887</v>
      </c>
      <c r="K55" s="84">
        <f>TTEST(E31:E33,$E$4:$E$6,2,2)</f>
        <v>0.37740369665552892</v>
      </c>
      <c r="L55" s="90"/>
      <c r="N55" s="74">
        <f>AVERAGE(N31:N33)</f>
        <v>16.187060849431862</v>
      </c>
      <c r="O55" s="75">
        <f>GEOMEAN(O31:O33)</f>
        <v>0.60575085118467886</v>
      </c>
      <c r="P55" s="84">
        <f>TTEST(N31:N33,$N$4:$N$6,2,2)</f>
        <v>0.39246161787320116</v>
      </c>
      <c r="Q55" s="90"/>
      <c r="R55" s="10">
        <f>-1/O55</f>
        <v>-1.6508437388808952</v>
      </c>
    </row>
    <row r="56" spans="1:18">
      <c r="A56" s="73">
        <f>A34</f>
        <v>4.5999999999999996</v>
      </c>
      <c r="B56" s="73" t="str">
        <f>B34</f>
        <v>B26</v>
      </c>
      <c r="C56" s="73" t="str">
        <f>C34</f>
        <v>0.5 Aza</v>
      </c>
      <c r="D56" s="73"/>
      <c r="E56" s="74">
        <f>AVERAGE(E34:E36)</f>
        <v>32.730968343260265</v>
      </c>
      <c r="F56" s="73" t="s">
        <v>149</v>
      </c>
      <c r="G56" s="75">
        <f>STDEV(E34:E36)</f>
        <v>0.24704213785458443</v>
      </c>
      <c r="H56" s="76">
        <f t="shared" si="4"/>
        <v>7.5476574742236015E-3</v>
      </c>
      <c r="I56" s="83"/>
      <c r="J56" s="75">
        <f>GEOMEAN(J34:J36)</f>
        <v>4.8804680532491309</v>
      </c>
      <c r="K56" s="84">
        <f>TTEST(E34:E36,$E$4:$E$6,2,2)</f>
        <v>1.0366368470915218E-3</v>
      </c>
      <c r="L56" s="90">
        <f>TTEST(E31:E33,E34:E36,2,2)</f>
        <v>2.8696302619757558E-2</v>
      </c>
      <c r="N56" s="74">
        <f>AVERAGE(N34:N36)</f>
        <v>13.273830077238159</v>
      </c>
      <c r="O56" s="75">
        <f>GEOMEAN(O34:O36)</f>
        <v>4.5631409076596601</v>
      </c>
      <c r="P56" s="84">
        <f>TTEST(N34:N36,$N$4:$N$6,2,2)</f>
        <v>2.0030462041635837E-3</v>
      </c>
      <c r="Q56" s="90">
        <f>TTEST(N31:N33,N34:N36,2,2)</f>
        <v>1.568012913473104E-2</v>
      </c>
    </row>
    <row r="57" spans="1:18">
      <c r="A57" s="73">
        <f>A37</f>
        <v>4.9000000000000004</v>
      </c>
      <c r="B57" s="73" t="str">
        <f>B37</f>
        <v>B26</v>
      </c>
      <c r="C57" s="73" t="str">
        <f>C37</f>
        <v>1.0 Aza</v>
      </c>
      <c r="D57" s="73"/>
      <c r="E57" s="74">
        <f>AVERAGE(E37:E39)</f>
        <v>32.337370011885071</v>
      </c>
      <c r="F57" s="73" t="s">
        <v>151</v>
      </c>
      <c r="G57" s="75">
        <f>STDEV(E37:E39)</f>
        <v>0.35882221566718941</v>
      </c>
      <c r="H57" s="76">
        <f t="shared" si="4"/>
        <v>1.109620898469202E-2</v>
      </c>
      <c r="I57" s="83"/>
      <c r="J57" s="75">
        <f>GEOMEAN(J37:J39)</f>
        <v>6.4113041224703604</v>
      </c>
      <c r="K57" s="84">
        <f>TTEST(E37:E39,$E$4:$E$6,2,2)</f>
        <v>9.5195077549216692E-4</v>
      </c>
      <c r="L57" s="90">
        <f>TTEST(E31:E33,E37:E39,2,2)</f>
        <v>2.0761722556762043E-2</v>
      </c>
      <c r="N57" s="74">
        <f>AVERAGE(N37:N39)</f>
        <v>12.958365051926032</v>
      </c>
      <c r="O57" s="75">
        <f>GEOMEAN(O37:O39)</f>
        <v>5.6784305039084035</v>
      </c>
      <c r="P57" s="84">
        <f>TTEST(N37:N39,$N$4:$N$6,2,2)</f>
        <v>1.8035535464431599E-3</v>
      </c>
      <c r="Q57" s="90">
        <f>TTEST(N31:N33,N37:N39,2,2)</f>
        <v>1.1886456627362018E-2</v>
      </c>
    </row>
    <row r="59" spans="1:18">
      <c r="I59" s="1" t="s">
        <v>160</v>
      </c>
      <c r="J59" s="12">
        <f>MIN(J46:J57)</f>
        <v>0.1723510417784751</v>
      </c>
      <c r="K59" s="90">
        <f>MIN(K46:K57)</f>
        <v>2.0750679805761087E-4</v>
      </c>
      <c r="O59" s="12">
        <f>MIN(O46:O57)</f>
        <v>0.19868384927517554</v>
      </c>
      <c r="P59" s="90">
        <f>MIN(P46:P57)</f>
        <v>2.8539258262464355E-4</v>
      </c>
    </row>
    <row r="60" spans="1:18">
      <c r="I60" s="1" t="s">
        <v>161</v>
      </c>
      <c r="J60" s="12">
        <f>MAX(J46:J57)</f>
        <v>19.026921251718459</v>
      </c>
      <c r="K60" s="90">
        <f>MAX(K46:K57)</f>
        <v>0.37740369665552892</v>
      </c>
      <c r="O60" s="12">
        <f>MAX(O46:O57)</f>
        <v>20.017457225385794</v>
      </c>
      <c r="P60" s="90">
        <f>MAX(P46:P57)</f>
        <v>0.39246161787320116</v>
      </c>
    </row>
    <row r="62" spans="1:18">
      <c r="I62" s="1" t="s">
        <v>162</v>
      </c>
      <c r="J62" s="12">
        <f>J60-J59</f>
        <v>18.854570209939983</v>
      </c>
      <c r="K62" s="1"/>
      <c r="L62" s="1"/>
      <c r="M62" s="1"/>
      <c r="N62" s="1"/>
      <c r="O62" s="12">
        <f>O60-O59</f>
        <v>19.818773376110617</v>
      </c>
    </row>
    <row r="63" spans="1:18">
      <c r="Q63">
        <f>-1/O55</f>
        <v>-1.6508437388808952</v>
      </c>
    </row>
  </sheetData>
  <phoneticPr fontId="4" type="noConversion"/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67"/>
  <sheetViews>
    <sheetView topLeftCell="A41" workbookViewId="0">
      <selection activeCell="L75" sqref="L75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.28515625" bestFit="1" customWidth="1"/>
    <col min="5" max="5" width="5.28515625" bestFit="1" customWidth="1"/>
    <col min="7" max="7" width="8.85546875" bestFit="1" customWidth="1"/>
    <col min="8" max="8" width="5.85546875" bestFit="1" customWidth="1"/>
    <col min="9" max="9" width="7.5703125" bestFit="1" customWidth="1"/>
    <col min="10" max="10" width="11" bestFit="1" customWidth="1"/>
    <col min="11" max="11" width="12.140625" bestFit="1" customWidth="1"/>
  </cols>
  <sheetData>
    <row r="3" spans="1:18">
      <c r="B3" t="str">
        <f>Analysis!B3</f>
        <v>Cell Type</v>
      </c>
      <c r="C3" t="str">
        <f>Analysis!C3</f>
        <v>Aza Trmt</v>
      </c>
      <c r="D3" t="str">
        <f>Analysis!D3</f>
        <v>#</v>
      </c>
      <c r="E3" t="str">
        <f>Analysis!E3</f>
        <v>CT</v>
      </c>
      <c r="F3" t="str">
        <f>Analysis!F3</f>
        <v>Name</v>
      </c>
      <c r="G3" t="str">
        <f>Analysis!G3</f>
        <v>CT STDEV</v>
      </c>
      <c r="H3" t="str">
        <f>Analysis!H3</f>
        <v>CT CV</v>
      </c>
      <c r="I3" t="str">
        <f>Analysis!I3</f>
        <v>noRT-avg</v>
      </c>
      <c r="J3" t="str">
        <f>Analysis!J3</f>
        <v>Fold Change</v>
      </c>
      <c r="K3" t="str">
        <f>Analysis!K3</f>
        <v>RNA Quality</v>
      </c>
      <c r="M3" t="str">
        <f>Analysis!M3</f>
        <v>Avg Nono</v>
      </c>
      <c r="N3" t="str">
        <f>Analysis!N3</f>
        <v>∆CT          (GOI-HKG)</v>
      </c>
      <c r="O3" t="str">
        <f>Analysis!O3</f>
        <v>HKG Corr Fold Change</v>
      </c>
    </row>
    <row r="4" spans="1:18">
      <c r="A4" s="57">
        <v>1</v>
      </c>
      <c r="B4" s="57" t="str">
        <f>Analysis!B4</f>
        <v>RWPE1</v>
      </c>
      <c r="C4" s="57" t="str">
        <f>Analysis!C4</f>
        <v>0 Aza</v>
      </c>
      <c r="D4" s="57">
        <f>Analysis!D4</f>
        <v>1</v>
      </c>
      <c r="E4" s="58">
        <f>Analysis!E4</f>
        <v>34.885507171428102</v>
      </c>
      <c r="F4" s="57" t="str">
        <f>Analysis!F4</f>
        <v>RWPE1 0AZA #1</v>
      </c>
      <c r="G4" s="63">
        <f>Analysis!G4</f>
        <v>0.10676936891187834</v>
      </c>
      <c r="H4" s="70">
        <f>Analysis!H4</f>
        <v>3.0605651907885832E-3</v>
      </c>
      <c r="I4" s="63" t="e">
        <f>Analysis!I4</f>
        <v>#VALUE!</v>
      </c>
      <c r="J4" s="63">
        <f>Analysis!J4</f>
        <v>1.0961769362334886</v>
      </c>
      <c r="K4" s="57" t="str">
        <f>Analysis!K4</f>
        <v>bad</v>
      </c>
      <c r="M4" s="91">
        <f>Analysis!M4</f>
        <v>19.806090133621765</v>
      </c>
      <c r="N4" s="91">
        <f>Analysis!N4</f>
        <v>15.079417037806337</v>
      </c>
      <c r="O4" s="63">
        <f>Analysis!O4</f>
        <v>1.3053532202135254</v>
      </c>
      <c r="P4">
        <f>STDEV(N4:N5)</f>
        <v>0.18163832021242668</v>
      </c>
      <c r="Q4">
        <f>STDEV(O4:O6)</f>
        <v>0.30640685638290538</v>
      </c>
      <c r="R4" t="s">
        <v>165</v>
      </c>
    </row>
    <row r="5" spans="1:18">
      <c r="A5" s="57">
        <v>1</v>
      </c>
      <c r="B5" s="57" t="str">
        <f>Analysis!B5</f>
        <v>RWPE1</v>
      </c>
      <c r="C5" s="57" t="str">
        <f>Analysis!C5</f>
        <v>0 Aza</v>
      </c>
      <c r="D5" s="57">
        <f>Analysis!D5</f>
        <v>2</v>
      </c>
      <c r="E5" s="58">
        <f>Analysis!E5</f>
        <v>34.708094072376653</v>
      </c>
      <c r="F5" s="57" t="str">
        <f>Analysis!F5</f>
        <v>RWPE1 0AZA #2</v>
      </c>
      <c r="G5" s="63">
        <f>Analysis!G5</f>
        <v>1.3453877532461018</v>
      </c>
      <c r="H5" s="70">
        <f>Analysis!H5</f>
        <v>3.8762939573707793E-2</v>
      </c>
      <c r="I5" s="63" t="e">
        <f>Analysis!I5</f>
        <v>#VALUE!</v>
      </c>
      <c r="J5" s="63">
        <f>Analysis!J5</f>
        <v>1.2396164324148333</v>
      </c>
      <c r="K5" s="57" t="str">
        <f>Analysis!K5</f>
        <v>bad</v>
      </c>
      <c r="M5" s="91">
        <f>Analysis!M5</f>
        <v>19.371801658679235</v>
      </c>
      <c r="N5" s="91">
        <f>Analysis!N5</f>
        <v>15.336292413697418</v>
      </c>
      <c r="O5" s="63">
        <f>Analysis!O5</f>
        <v>1.0924481953584393</v>
      </c>
      <c r="P5">
        <f>P4/SQRT(3)</f>
        <v>0.10486893306979599</v>
      </c>
      <c r="Q5">
        <f>Q4/SQRT(3)</f>
        <v>0.17690408101421742</v>
      </c>
      <c r="R5" t="s">
        <v>166</v>
      </c>
    </row>
    <row r="6" spans="1:18">
      <c r="A6" s="57">
        <v>1</v>
      </c>
      <c r="B6" s="57" t="str">
        <f>Analysis!B6</f>
        <v>RWPE1</v>
      </c>
      <c r="C6" s="57" t="str">
        <f>Analysis!C6</f>
        <v>0 Aza</v>
      </c>
      <c r="D6" s="57">
        <f>Analysis!D6</f>
        <v>3</v>
      </c>
      <c r="E6" s="58">
        <f>Analysis!E6</f>
        <v>35.460362327119583</v>
      </c>
      <c r="F6" s="57" t="str">
        <f>Analysis!F6</f>
        <v>RWPE1 0AZA #3</v>
      </c>
      <c r="G6" s="63">
        <f>Analysis!G6</f>
        <v>0.1165501855491734</v>
      </c>
      <c r="H6" s="70">
        <f>Analysis!H6</f>
        <v>3.286773679129541E-3</v>
      </c>
      <c r="I6" s="63" t="e">
        <f>Analysis!I6</f>
        <v>#VALUE!</v>
      </c>
      <c r="J6" s="63">
        <f>Analysis!J6</f>
        <v>0.73592238812363664</v>
      </c>
      <c r="K6" s="57" t="str">
        <f>Analysis!K6</f>
        <v>bad</v>
      </c>
      <c r="M6" s="91">
        <f>Analysis!M6</f>
        <v>19.484499934247786</v>
      </c>
      <c r="N6" s="91">
        <f>Analysis!N6</f>
        <v>15.975862392871797</v>
      </c>
      <c r="O6" s="63">
        <f>Analysis!O6</f>
        <v>0.70124714082503425</v>
      </c>
      <c r="P6">
        <f>P4/AVERAGE(N4:N6)</f>
        <v>1.1745990467088362E-2</v>
      </c>
      <c r="Q6">
        <f>Q4/AVERAGE(O4:O6)</f>
        <v>0.29661380014562144</v>
      </c>
      <c r="R6" t="s">
        <v>167</v>
      </c>
    </row>
    <row r="7" spans="1:18">
      <c r="A7" s="57">
        <v>1.5</v>
      </c>
      <c r="B7" s="57" t="str">
        <f>Analysis!B7</f>
        <v>RWPE1</v>
      </c>
      <c r="C7" s="57" t="str">
        <f>Analysis!C7</f>
        <v>0.5 Aza</v>
      </c>
      <c r="D7" s="57">
        <f>Analysis!D7</f>
        <v>1</v>
      </c>
      <c r="E7" s="58">
        <f>Analysis!E7</f>
        <v>31.036349786513899</v>
      </c>
      <c r="F7" s="57" t="str">
        <f>Analysis!F7</f>
        <v>RWPE1 0.5AZA #1</v>
      </c>
      <c r="G7" s="63">
        <f>Analysis!G7</f>
        <v>0.24250265047178138</v>
      </c>
      <c r="H7" s="70">
        <f>Analysis!H7</f>
        <v>7.8135042342239325E-3</v>
      </c>
      <c r="I7" s="63" t="e">
        <f>Analysis!I7</f>
        <v>#VALUE!</v>
      </c>
      <c r="J7" s="63">
        <f>Analysis!J7</f>
        <v>15.797650122533163</v>
      </c>
      <c r="K7" s="57" t="str">
        <f>Analysis!K7</f>
        <v>bad</v>
      </c>
      <c r="M7" s="91">
        <f>Analysis!M7</f>
        <v>19.607559220049488</v>
      </c>
      <c r="N7" s="91">
        <f>Analysis!N7</f>
        <v>11.428790566464411</v>
      </c>
      <c r="O7" s="63">
        <f>Analysis!O7</f>
        <v>16.393667248434301</v>
      </c>
      <c r="P7">
        <f>STDEV(N7:N8)</f>
        <v>0.50794102343033443</v>
      </c>
      <c r="Q7">
        <f>STDEV(O7:O9)</f>
        <v>6.1272817006832945</v>
      </c>
      <c r="R7" t="s">
        <v>165</v>
      </c>
    </row>
    <row r="8" spans="1:18">
      <c r="A8" s="57">
        <v>1.5</v>
      </c>
      <c r="B8" s="57" t="str">
        <f>Analysis!B8</f>
        <v>RWPE1</v>
      </c>
      <c r="C8" s="57" t="str">
        <f>Analysis!C8</f>
        <v>0.5 Aza</v>
      </c>
      <c r="D8" s="57">
        <f>Analysis!D8</f>
        <v>2</v>
      </c>
      <c r="E8" s="58">
        <f>Analysis!E8</f>
        <v>30.502702519849191</v>
      </c>
      <c r="F8" s="57" t="str">
        <f>Analysis!F8</f>
        <v>RWPE1 0.5AZA #2</v>
      </c>
      <c r="G8" s="63">
        <f>Analysis!G8</f>
        <v>0.71366163557219886</v>
      </c>
      <c r="H8" s="70">
        <f>Analysis!H8</f>
        <v>2.3396669036384363E-2</v>
      </c>
      <c r="I8" s="63" t="e">
        <f>Analysis!I8</f>
        <v>#VALUE!</v>
      </c>
      <c r="J8" s="63">
        <f>Analysis!J8</f>
        <v>22.868428720717588</v>
      </c>
      <c r="K8" s="57" t="str">
        <f>Analysis!K8</f>
        <v>bad</v>
      </c>
      <c r="M8" s="91">
        <f>Analysis!M8</f>
        <v>19.792249037605629</v>
      </c>
      <c r="N8" s="91">
        <f>Analysis!N8</f>
        <v>10.710453482243562</v>
      </c>
      <c r="O8" s="63">
        <f>Analysis!O8</f>
        <v>26.972246811555916</v>
      </c>
      <c r="P8">
        <f>P7/SQRT(3)</f>
        <v>0.29325988660995761</v>
      </c>
      <c r="Q8">
        <f>Q7/SQRT(3)</f>
        <v>3.537587739290168</v>
      </c>
      <c r="R8" t="s">
        <v>166</v>
      </c>
    </row>
    <row r="9" spans="1:18">
      <c r="A9" s="57">
        <v>1.5</v>
      </c>
      <c r="B9" s="57" t="str">
        <f>Analysis!B9</f>
        <v>RWPE1</v>
      </c>
      <c r="C9" s="57" t="str">
        <f>Analysis!C9</f>
        <v>0.5 Aza</v>
      </c>
      <c r="D9" s="57">
        <f>Analysis!D9</f>
        <v>3</v>
      </c>
      <c r="E9" s="58">
        <f>Analysis!E9</f>
        <v>31.244510281608278</v>
      </c>
      <c r="F9" s="57" t="str">
        <f>Analysis!F9</f>
        <v>RWPE1 0.5AZA #3</v>
      </c>
      <c r="G9" s="63">
        <f>Analysis!G9</f>
        <v>0.27910941303601783</v>
      </c>
      <c r="H9" s="70">
        <f>Analysis!H9</f>
        <v>8.9330704984776927E-3</v>
      </c>
      <c r="I9" s="63" t="e">
        <f>Analysis!I9</f>
        <v>#VALUE!</v>
      </c>
      <c r="J9" s="63">
        <f>Analysis!J9</f>
        <v>13.675081967695458</v>
      </c>
      <c r="K9" s="57" t="str">
        <f>Analysis!K9</f>
        <v>good</v>
      </c>
      <c r="M9" s="91">
        <f>Analysis!M9</f>
        <v>19.809719505007759</v>
      </c>
      <c r="N9" s="91">
        <f>Analysis!N9</f>
        <v>11.434790776600519</v>
      </c>
      <c r="O9" s="63">
        <f>Analysis!O9</f>
        <v>16.325627103752517</v>
      </c>
      <c r="P9">
        <f>P7/AVERAGE(N7:N9)</f>
        <v>4.5386950904760734E-2</v>
      </c>
      <c r="Q9">
        <f>Q7/AVERAGE(O7:O9)</f>
        <v>0.30794723580055944</v>
      </c>
      <c r="R9" t="s">
        <v>167</v>
      </c>
    </row>
    <row r="10" spans="1:18">
      <c r="A10" s="57"/>
      <c r="B10" s="57"/>
      <c r="C10" s="57"/>
      <c r="D10" s="57"/>
      <c r="E10" s="58"/>
      <c r="F10" s="57"/>
      <c r="G10" s="63"/>
      <c r="H10" s="70"/>
      <c r="I10" s="63"/>
      <c r="J10" s="63"/>
      <c r="K10" s="57"/>
      <c r="M10" s="91"/>
      <c r="N10" s="91"/>
      <c r="O10" s="63"/>
    </row>
    <row r="11" spans="1:18">
      <c r="A11" s="57"/>
      <c r="B11" s="57"/>
      <c r="C11" s="57"/>
      <c r="D11" s="57"/>
      <c r="E11" s="58"/>
      <c r="F11" s="57"/>
      <c r="G11" s="63"/>
      <c r="H11" s="70"/>
      <c r="I11" s="63"/>
      <c r="J11" s="63"/>
      <c r="K11" s="57"/>
      <c r="M11" s="91"/>
      <c r="N11" s="91"/>
      <c r="O11" s="63"/>
    </row>
    <row r="12" spans="1:18">
      <c r="A12" s="57"/>
      <c r="B12" s="57"/>
      <c r="C12" s="57"/>
      <c r="D12" s="57"/>
      <c r="E12" s="58"/>
      <c r="F12" s="57"/>
      <c r="G12" s="63"/>
      <c r="H12" s="70"/>
      <c r="I12" s="63"/>
      <c r="J12" s="63"/>
      <c r="K12" s="57"/>
      <c r="M12" s="91"/>
      <c r="N12" s="91"/>
      <c r="O12" s="63"/>
    </row>
    <row r="13" spans="1:18">
      <c r="A13" s="59">
        <v>2</v>
      </c>
      <c r="B13" s="59" t="str">
        <f>Analysis!B13</f>
        <v>CTPE</v>
      </c>
      <c r="C13" s="59" t="str">
        <f>Analysis!C13</f>
        <v>0 Aza</v>
      </c>
      <c r="D13" s="59">
        <f>Analysis!D13</f>
        <v>1</v>
      </c>
      <c r="E13" s="60">
        <f>Analysis!E13</f>
        <v>35.297646044467044</v>
      </c>
      <c r="F13" s="59" t="str">
        <f>Analysis!F13</f>
        <v>CTPE 0AZA #1</v>
      </c>
      <c r="G13" s="64" t="e">
        <f>Analysis!G13</f>
        <v>#DIV/0!</v>
      </c>
      <c r="H13" s="71" t="e">
        <f>Analysis!H13</f>
        <v>#DIV/0!</v>
      </c>
      <c r="I13" s="64" t="e">
        <f>Analysis!I13</f>
        <v>#VALUE!</v>
      </c>
      <c r="J13" s="64">
        <f>Analysis!J13</f>
        <v>0.82378617082021244</v>
      </c>
      <c r="K13" s="59" t="str">
        <f>Analysis!K13</f>
        <v>good</v>
      </c>
      <c r="M13" s="92">
        <f>Analysis!M13</f>
        <v>19.847076673452577</v>
      </c>
      <c r="N13" s="92">
        <f>Analysis!N13</f>
        <v>15.450569371014467</v>
      </c>
      <c r="O13" s="64">
        <f>Analysis!O13</f>
        <v>1.0092530246348523</v>
      </c>
      <c r="P13">
        <f>STDEV(N13:N14)</f>
        <v>1.5452847315029885</v>
      </c>
      <c r="Q13">
        <f>STDEV(O13:O15)</f>
        <v>0.39767936676670806</v>
      </c>
      <c r="R13" t="s">
        <v>165</v>
      </c>
    </row>
    <row r="14" spans="1:18">
      <c r="A14" s="59">
        <v>2</v>
      </c>
      <c r="B14" s="59" t="str">
        <f>Analysis!B14</f>
        <v>CTPE</v>
      </c>
      <c r="C14" s="59" t="str">
        <f>Analysis!C14</f>
        <v>0 Aza</v>
      </c>
      <c r="D14" s="59">
        <f>Analysis!D14</f>
        <v>2</v>
      </c>
      <c r="E14" s="60">
        <f>Analysis!E14</f>
        <v>37.305303735293514</v>
      </c>
      <c r="F14" s="59" t="str">
        <f>Analysis!F14</f>
        <v>CTPE 0AZA #2</v>
      </c>
      <c r="G14" s="64">
        <f>Analysis!G14</f>
        <v>1.2314237770609249</v>
      </c>
      <c r="H14" s="71">
        <f>Analysis!H14</f>
        <v>3.3009348638432585E-2</v>
      </c>
      <c r="I14" s="64" t="e">
        <f>Analysis!I14</f>
        <v>#VALUE!</v>
      </c>
      <c r="J14" s="64">
        <f>Analysis!J14</f>
        <v>0.20485629367918623</v>
      </c>
      <c r="K14" s="59" t="str">
        <f>Analysis!K14</f>
        <v>ok?</v>
      </c>
      <c r="M14" s="92">
        <f>Analysis!M14</f>
        <v>19.669371739259454</v>
      </c>
      <c r="N14" s="92">
        <f>Analysis!N14</f>
        <v>17.63593199603406</v>
      </c>
      <c r="O14" s="64">
        <f>Analysis!O14</f>
        <v>0.22189134266715904</v>
      </c>
      <c r="P14">
        <f>P13/SQRT(3)</f>
        <v>0.89217055570786907</v>
      </c>
      <c r="Q14">
        <f>Q13/SQRT(3)</f>
        <v>0.22960028945391883</v>
      </c>
      <c r="R14" t="s">
        <v>166</v>
      </c>
    </row>
    <row r="15" spans="1:18">
      <c r="A15" s="59">
        <v>2</v>
      </c>
      <c r="B15" s="59" t="str">
        <f>Analysis!B15</f>
        <v>CTPE</v>
      </c>
      <c r="C15" s="59" t="str">
        <f>Analysis!C15</f>
        <v>0 Aza</v>
      </c>
      <c r="D15" s="59">
        <f>Analysis!D15</f>
        <v>3</v>
      </c>
      <c r="E15" s="60">
        <f>Analysis!E15</f>
        <v>35.790796735348543</v>
      </c>
      <c r="F15" s="59" t="str">
        <f>Analysis!F15</f>
        <v>CTPE 0AZA #3</v>
      </c>
      <c r="G15" s="64" t="e">
        <f>Analysis!G15</f>
        <v>#DIV/0!</v>
      </c>
      <c r="H15" s="71" t="e">
        <f>Analysis!H15</f>
        <v>#DIV/0!</v>
      </c>
      <c r="I15" s="64" t="e">
        <f>Analysis!I15</f>
        <v>#VALUE!</v>
      </c>
      <c r="J15" s="64">
        <f>Analysis!J15</f>
        <v>0.58527685039624144</v>
      </c>
      <c r="K15" s="59" t="str">
        <f>Analysis!K15</f>
        <v>maybe ok?</v>
      </c>
      <c r="M15" s="92">
        <f>Analysis!M15</f>
        <v>19.378356291436543</v>
      </c>
      <c r="N15" s="92">
        <f>Analysis!N15</f>
        <v>16.412440443912001</v>
      </c>
      <c r="O15" s="64">
        <f>Analysis!O15</f>
        <v>0.51814106653401992</v>
      </c>
      <c r="P15">
        <f>P13/AVERAGE(N13:N15)</f>
        <v>9.3655622219431967E-2</v>
      </c>
      <c r="Q15">
        <f>Q13/AVERAGE(O13:O15)</f>
        <v>0.68201453989352379</v>
      </c>
      <c r="R15" t="s">
        <v>167</v>
      </c>
    </row>
    <row r="16" spans="1:18">
      <c r="A16" s="59">
        <v>2.5</v>
      </c>
      <c r="B16" s="59" t="str">
        <f>Analysis!B16</f>
        <v>CTPE</v>
      </c>
      <c r="C16" s="59" t="str">
        <f>Analysis!C16</f>
        <v>0.5 Aza</v>
      </c>
      <c r="D16" s="59">
        <f>Analysis!D16</f>
        <v>1</v>
      </c>
      <c r="E16" s="60">
        <f>Analysis!E16</f>
        <v>34.456482038253341</v>
      </c>
      <c r="F16" s="59" t="str">
        <f>Analysis!F16</f>
        <v>CTPE 0.5AZA #1</v>
      </c>
      <c r="G16" s="64">
        <f>Analysis!G16</f>
        <v>0.60854152058045696</v>
      </c>
      <c r="H16" s="71">
        <f>Analysis!H16</f>
        <v>1.7661162271437301E-2</v>
      </c>
      <c r="I16" s="64" t="e">
        <f>Analysis!I16</f>
        <v>#VALUE!</v>
      </c>
      <c r="J16" s="64">
        <f>Analysis!J16</f>
        <v>1.4758087950159258</v>
      </c>
      <c r="K16" s="59" t="str">
        <f>Analysis!K16</f>
        <v>bad</v>
      </c>
      <c r="M16" s="92">
        <f>Analysis!M16</f>
        <v>19.825726694691632</v>
      </c>
      <c r="N16" s="92">
        <f>Analysis!N16</f>
        <v>14.630755343561709</v>
      </c>
      <c r="O16" s="64">
        <f>Analysis!O16</f>
        <v>1.7815116747572477</v>
      </c>
      <c r="P16">
        <f>STDEV(N16:N17)</f>
        <v>0.36180454927173233</v>
      </c>
      <c r="Q16">
        <f>STDEV(O16:O18)</f>
        <v>0.38717701853553566</v>
      </c>
      <c r="R16" t="s">
        <v>165</v>
      </c>
    </row>
    <row r="17" spans="1:18">
      <c r="A17" s="59">
        <v>2.5</v>
      </c>
      <c r="B17" s="59" t="str">
        <f>Analysis!B17</f>
        <v>CTPE</v>
      </c>
      <c r="C17" s="59" t="str">
        <f>Analysis!C17</f>
        <v>0.5 Aza</v>
      </c>
      <c r="D17" s="59">
        <f>Analysis!D17</f>
        <v>2</v>
      </c>
      <c r="E17" s="60">
        <f>Analysis!E17</f>
        <v>33.873410293096406</v>
      </c>
      <c r="F17" s="59" t="str">
        <f>Analysis!F17</f>
        <v>CTPE 0.5AZA #2</v>
      </c>
      <c r="G17" s="64">
        <f>Analysis!G17</f>
        <v>0.23932828066102457</v>
      </c>
      <c r="H17" s="71">
        <f>Analysis!H17</f>
        <v>7.0653730637154372E-3</v>
      </c>
      <c r="I17" s="64" t="e">
        <f>Analysis!I17</f>
        <v>#VALUE!</v>
      </c>
      <c r="J17" s="64">
        <f>Analysis!J17</f>
        <v>2.2108138625498071</v>
      </c>
      <c r="K17" s="59" t="str">
        <f>Analysis!K17</f>
        <v>bad</v>
      </c>
      <c r="M17" s="92">
        <f>Analysis!M17</f>
        <v>19.754323850043065</v>
      </c>
      <c r="N17" s="92">
        <f>Analysis!N17</f>
        <v>14.119086443053341</v>
      </c>
      <c r="O17" s="64">
        <f>Analysis!O17</f>
        <v>2.5398984886662217</v>
      </c>
      <c r="P17">
        <f>P16/SQRT(3)</f>
        <v>0.2088879539160659</v>
      </c>
      <c r="Q17">
        <f>Q16/SQRT(3)</f>
        <v>0.22353675587552824</v>
      </c>
      <c r="R17" t="s">
        <v>166</v>
      </c>
    </row>
    <row r="18" spans="1:18">
      <c r="A18" s="59">
        <v>2.5</v>
      </c>
      <c r="B18" s="59" t="str">
        <f>Analysis!B18</f>
        <v>CTPE</v>
      </c>
      <c r="C18" s="59" t="str">
        <f>Analysis!C18</f>
        <v>0.5 Aza</v>
      </c>
      <c r="D18" s="59">
        <f>Analysis!D18</f>
        <v>3</v>
      </c>
      <c r="E18" s="60">
        <f>Analysis!E18</f>
        <v>33.324697374985917</v>
      </c>
      <c r="F18" s="59" t="str">
        <f>Analysis!F18</f>
        <v>CTPE 0.5AZA #3</v>
      </c>
      <c r="G18" s="64">
        <f>Analysis!G18</f>
        <v>4.0137214212104283E-2</v>
      </c>
      <c r="H18" s="71">
        <f>Analysis!H18</f>
        <v>1.2044284681856394E-3</v>
      </c>
      <c r="I18" s="64" t="e">
        <f>Analysis!I18</f>
        <v>#VALUE!</v>
      </c>
      <c r="J18" s="64">
        <f>Analysis!J18</f>
        <v>3.2339345519555134</v>
      </c>
      <c r="K18" s="59" t="str">
        <f>Analysis!K18</f>
        <v>bad</v>
      </c>
      <c r="M18" s="92">
        <f>Analysis!M18</f>
        <v>19.060079910711124</v>
      </c>
      <c r="N18" s="92">
        <f>Analysis!N18</f>
        <v>14.264617464274792</v>
      </c>
      <c r="O18" s="64">
        <f>Analysis!O18</f>
        <v>2.2961864878638263</v>
      </c>
      <c r="P18">
        <f>P16/AVERAGE(N16:N18)</f>
        <v>2.5233692733048665E-2</v>
      </c>
      <c r="Q18">
        <f>Q16/AVERAGE(O16:O18)</f>
        <v>0.17552158537505588</v>
      </c>
      <c r="R18" t="s">
        <v>167</v>
      </c>
    </row>
    <row r="19" spans="1:18">
      <c r="A19" s="59"/>
      <c r="B19" s="59"/>
      <c r="C19" s="59"/>
      <c r="D19" s="59"/>
      <c r="E19" s="60"/>
      <c r="F19" s="59"/>
      <c r="G19" s="64"/>
      <c r="H19" s="71"/>
      <c r="I19" s="64"/>
      <c r="J19" s="64"/>
      <c r="K19" s="59"/>
      <c r="M19" s="92"/>
      <c r="N19" s="92"/>
      <c r="O19" s="64"/>
    </row>
    <row r="20" spans="1:18">
      <c r="A20" s="59"/>
      <c r="B20" s="59"/>
      <c r="C20" s="59"/>
      <c r="D20" s="59"/>
      <c r="E20" s="60"/>
      <c r="F20" s="59"/>
      <c r="G20" s="64"/>
      <c r="H20" s="71"/>
      <c r="I20" s="64"/>
      <c r="J20" s="64"/>
      <c r="K20" s="59"/>
      <c r="M20" s="92"/>
      <c r="N20" s="92"/>
      <c r="O20" s="64"/>
    </row>
    <row r="21" spans="1:18">
      <c r="A21" s="59"/>
      <c r="B21" s="59"/>
      <c r="C21" s="59"/>
      <c r="D21" s="59"/>
      <c r="E21" s="60"/>
      <c r="F21" s="59"/>
      <c r="G21" s="64"/>
      <c r="H21" s="71"/>
      <c r="I21" s="64"/>
      <c r="J21" s="64"/>
      <c r="K21" s="59"/>
      <c r="M21" s="92"/>
      <c r="N21" s="92"/>
      <c r="O21" s="64"/>
    </row>
    <row r="22" spans="1:18">
      <c r="A22" s="61">
        <v>3</v>
      </c>
      <c r="B22" s="61" t="str">
        <f>Analysis!B22</f>
        <v>CAsE-PE</v>
      </c>
      <c r="C22" s="61" t="str">
        <f>Analysis!C22</f>
        <v>0 Aza</v>
      </c>
      <c r="D22" s="61">
        <f>Analysis!D22</f>
        <v>1</v>
      </c>
      <c r="E22" s="62">
        <f>Analysis!E22</f>
        <v>38.174505586130714</v>
      </c>
      <c r="F22" s="61" t="str">
        <f>Analysis!F22</f>
        <v>CAsE-PE 0AZA #1</v>
      </c>
      <c r="G22" s="65" t="e">
        <f>Analysis!G22</f>
        <v>#DIV/0!</v>
      </c>
      <c r="H22" s="72" t="e">
        <f>Analysis!H22</f>
        <v>#DIV/0!</v>
      </c>
      <c r="I22" s="65" t="e">
        <f>Analysis!I22</f>
        <v>#VALUE!</v>
      </c>
      <c r="J22" s="65">
        <f>Analysis!J22</f>
        <v>0.11214850321840607</v>
      </c>
      <c r="K22" s="61" t="str">
        <f>Analysis!K22</f>
        <v>bad</v>
      </c>
      <c r="M22" s="93">
        <f>Analysis!M22</f>
        <v>19.7810589027699</v>
      </c>
      <c r="N22" s="93">
        <f>Analysis!N22</f>
        <v>18.393446683360814</v>
      </c>
      <c r="O22" s="65">
        <f>Analysis!O22</f>
        <v>0.13125193508335303</v>
      </c>
      <c r="P22">
        <f>STDEV(N22:N23)</f>
        <v>0.43080950841563281</v>
      </c>
      <c r="Q22">
        <f>STDEV(O22:O24)</f>
        <v>8.4024700380628176E-2</v>
      </c>
      <c r="R22" t="s">
        <v>165</v>
      </c>
    </row>
    <row r="23" spans="1:18">
      <c r="A23" s="61">
        <v>3</v>
      </c>
      <c r="B23" s="61" t="str">
        <f>Analysis!B23</f>
        <v>CAsE-PE</v>
      </c>
      <c r="C23" s="61" t="str">
        <f>Analysis!C23</f>
        <v>0 Aza</v>
      </c>
      <c r="D23" s="61">
        <f>Analysis!D23</f>
        <v>2</v>
      </c>
      <c r="E23" s="62">
        <f>Analysis!E23</f>
        <v>37.572907940568768</v>
      </c>
      <c r="F23" s="61" t="str">
        <f>Analysis!F23</f>
        <v>CAsE-PE 0AZA #2</v>
      </c>
      <c r="G23" s="65">
        <f>Analysis!G23</f>
        <v>0.13514571232890071</v>
      </c>
      <c r="H23" s="72">
        <f>Analysis!H23</f>
        <v>3.5968925413669994E-3</v>
      </c>
      <c r="I23" s="65" t="e">
        <f>Analysis!I23</f>
        <v>#VALUE!</v>
      </c>
      <c r="J23" s="65">
        <f>Analysis!J23</f>
        <v>0.17017369087411094</v>
      </c>
      <c r="K23" s="61" t="str">
        <f>Analysis!K23</f>
        <v>ok</v>
      </c>
      <c r="M23" s="93">
        <f>Analysis!M23</f>
        <v>19.788717906808628</v>
      </c>
      <c r="N23" s="93">
        <f>Analysis!N23</f>
        <v>17.78419003376014</v>
      </c>
      <c r="O23" s="65">
        <f>Analysis!O23</f>
        <v>0.20022128376911161</v>
      </c>
      <c r="P23">
        <f>P22/SQRT(3)</f>
        <v>0.24872798565321597</v>
      </c>
      <c r="Q23">
        <f>Q22/SQRT(3)</f>
        <v>4.851168338333333E-2</v>
      </c>
      <c r="R23" t="s">
        <v>166</v>
      </c>
    </row>
    <row r="24" spans="1:18">
      <c r="A24" s="61">
        <v>3</v>
      </c>
      <c r="B24" s="61" t="str">
        <f>Analysis!B24</f>
        <v>CAsE-PE</v>
      </c>
      <c r="C24" s="61" t="str">
        <f>Analysis!C24</f>
        <v>0 Aza</v>
      </c>
      <c r="D24" s="61">
        <f>Analysis!D24</f>
        <v>3</v>
      </c>
      <c r="E24" s="62">
        <f>Analysis!E24</f>
        <v>36.916284271516432</v>
      </c>
      <c r="F24" s="61" t="str">
        <f>Analysis!F24</f>
        <v>CAsE-PE 0AZA #3</v>
      </c>
      <c r="G24" s="65">
        <f>Analysis!G24</f>
        <v>0.25085200196326074</v>
      </c>
      <c r="H24" s="72">
        <f>Analysis!H24</f>
        <v>6.7951584758168928E-3</v>
      </c>
      <c r="I24" s="65" t="e">
        <f>Analysis!I24</f>
        <v>#VALUE!</v>
      </c>
      <c r="J24" s="65">
        <f>Analysis!J24</f>
        <v>0.2682599495407258</v>
      </c>
      <c r="K24" s="61" t="str">
        <f>Analysis!K24</f>
        <v>good</v>
      </c>
      <c r="M24" s="93">
        <f>Analysis!M24</f>
        <v>19.707988667836275</v>
      </c>
      <c r="N24" s="93">
        <f>Analysis!N24</f>
        <v>17.208295603680156</v>
      </c>
      <c r="O24" s="65">
        <f>Analysis!O24</f>
        <v>0.29845010734019617</v>
      </c>
      <c r="P24">
        <f>P22/AVERAGE(N22:N24)</f>
        <v>2.4209159024901415E-2</v>
      </c>
      <c r="Q24">
        <f>Q22/AVERAGE(O22:O24)</f>
        <v>0.40016632288480802</v>
      </c>
      <c r="R24" t="s">
        <v>167</v>
      </c>
    </row>
    <row r="25" spans="1:18">
      <c r="A25" s="61">
        <v>3.5</v>
      </c>
      <c r="B25" s="61" t="str">
        <f>Analysis!B25</f>
        <v>CAsE-PE</v>
      </c>
      <c r="C25" s="61" t="str">
        <f>Analysis!C25</f>
        <v>0.5 Aza</v>
      </c>
      <c r="D25" s="61">
        <f>Analysis!D25</f>
        <v>1</v>
      </c>
      <c r="E25" s="62">
        <f>Analysis!E25</f>
        <v>32.488295979665537</v>
      </c>
      <c r="F25" s="61" t="str">
        <f>Analysis!F25</f>
        <v>CAsE-PE 0.5AZA #1</v>
      </c>
      <c r="G25" s="65">
        <f>Analysis!G25</f>
        <v>0.24761116436157637</v>
      </c>
      <c r="H25" s="72">
        <f>Analysis!H25</f>
        <v>7.6215497579976647E-3</v>
      </c>
      <c r="I25" s="65" t="e">
        <f>Analysis!I25</f>
        <v>#VALUE!</v>
      </c>
      <c r="J25" s="65">
        <f>Analysis!J25</f>
        <v>5.7744833687091637</v>
      </c>
      <c r="K25" s="61" t="str">
        <f>Analysis!K25</f>
        <v>good</v>
      </c>
      <c r="M25" s="93">
        <f>Analysis!M25</f>
        <v>19.82193566815414</v>
      </c>
      <c r="N25" s="93">
        <f>Analysis!N25</f>
        <v>12.666360311511397</v>
      </c>
      <c r="O25" s="65">
        <f>Analysis!O25</f>
        <v>6.9523319616203532</v>
      </c>
      <c r="P25">
        <v>0.85264171799999999</v>
      </c>
      <c r="Q25">
        <f>STDEV(O25:O27)</f>
        <v>3.0014873684761181</v>
      </c>
      <c r="R25" t="s">
        <v>165</v>
      </c>
    </row>
    <row r="26" spans="1:18">
      <c r="A26" s="61">
        <v>3.5</v>
      </c>
      <c r="B26" s="61" t="str">
        <f>Analysis!B26</f>
        <v>CAsE-PE</v>
      </c>
      <c r="C26" s="61" t="str">
        <f>Analysis!C26</f>
        <v>0.5 Aza</v>
      </c>
      <c r="D26" s="61">
        <f>Analysis!D26</f>
        <v>2</v>
      </c>
      <c r="E26" s="62">
        <f>Analysis!E26</f>
        <v>33.756356123304883</v>
      </c>
      <c r="F26" s="61" t="str">
        <f>Analysis!F26</f>
        <v>CAsE-PE 0.5AZA #2</v>
      </c>
      <c r="G26" s="65">
        <f>Analysis!G26</f>
        <v>0.51084829572360135</v>
      </c>
      <c r="H26" s="72">
        <f>Analysis!H26</f>
        <v>1.5133395733164438E-2</v>
      </c>
      <c r="I26" s="65" t="e">
        <f>Analysis!I26</f>
        <v>#VALUE!</v>
      </c>
      <c r="J26" s="65">
        <f>Analysis!J26</f>
        <v>2.3976677141622265</v>
      </c>
      <c r="K26" s="61" t="str">
        <f>Analysis!K26</f>
        <v>good</v>
      </c>
      <c r="M26" s="93">
        <f>Analysis!M26</f>
        <v>20.439973650661834</v>
      </c>
      <c r="N26" s="93">
        <f>Analysis!N26</f>
        <v>13.316382472643049</v>
      </c>
      <c r="O26" s="65">
        <f>Analysis!O26</f>
        <v>4.43051623581289</v>
      </c>
      <c r="P26">
        <f>P25/SQRT(3)</f>
        <v>0.49227292540960499</v>
      </c>
      <c r="Q26">
        <f>Q25/SQRT(3)</f>
        <v>1.7329095401589483</v>
      </c>
      <c r="R26" t="s">
        <v>166</v>
      </c>
    </row>
    <row r="27" spans="1:18">
      <c r="A27" s="61">
        <v>3.5</v>
      </c>
      <c r="B27" s="61" t="str">
        <f>Analysis!B27</f>
        <v>CAsE-PE</v>
      </c>
      <c r="C27" s="61" t="str">
        <f>Analysis!C27</f>
        <v>0.5 Aza</v>
      </c>
      <c r="D27" s="61">
        <f>Analysis!D27</f>
        <v>3</v>
      </c>
      <c r="E27" s="62">
        <f>Analysis!E27</f>
        <v>31.702272359487694</v>
      </c>
      <c r="F27" s="61" t="str">
        <f>Analysis!F27</f>
        <v>CAsE-PE 0.5AZA #3</v>
      </c>
      <c r="G27" s="65">
        <f>Analysis!G27</f>
        <v>0.18134339082689588</v>
      </c>
      <c r="H27" s="72">
        <f>Analysis!H27</f>
        <v>5.7202016552805358E-3</v>
      </c>
      <c r="I27" s="65" t="e">
        <f>Analysis!I27</f>
        <v>#VALUE!</v>
      </c>
      <c r="J27" s="65">
        <f>Analysis!J27</f>
        <v>9.9570301420367411</v>
      </c>
      <c r="K27" s="61" t="str">
        <f>Analysis!K27</f>
        <v>good</v>
      </c>
      <c r="M27" s="93">
        <f>Analysis!M27</f>
        <v>19.618198017924264</v>
      </c>
      <c r="N27" s="93">
        <f>Analysis!N27</f>
        <v>12.084074341563429</v>
      </c>
      <c r="O27" s="65">
        <f>Analysis!O27</f>
        <v>10.409168618417501</v>
      </c>
      <c r="P27">
        <f>P25/AVERAGE(N25:N27)</f>
        <v>6.7195666649835825E-2</v>
      </c>
      <c r="Q27">
        <f>Q25/AVERAGE(O25:O27)</f>
        <v>0.41320003474294431</v>
      </c>
      <c r="R27" t="s">
        <v>167</v>
      </c>
    </row>
    <row r="28" spans="1:18">
      <c r="A28" s="61"/>
      <c r="B28" s="61"/>
      <c r="C28" s="61"/>
      <c r="D28" s="61"/>
      <c r="E28" s="62"/>
      <c r="F28" s="61"/>
      <c r="G28" s="65"/>
      <c r="H28" s="72"/>
      <c r="I28" s="65"/>
      <c r="J28" s="65"/>
      <c r="K28" s="61"/>
      <c r="M28" s="93"/>
      <c r="N28" s="93"/>
      <c r="O28" s="65"/>
    </row>
    <row r="29" spans="1:18">
      <c r="A29" s="61"/>
      <c r="B29" s="61"/>
      <c r="C29" s="61"/>
      <c r="D29" s="61"/>
      <c r="E29" s="62"/>
      <c r="F29" s="61"/>
      <c r="G29" s="65"/>
      <c r="H29" s="72"/>
      <c r="I29" s="65"/>
      <c r="J29" s="65"/>
      <c r="K29" s="61"/>
      <c r="M29" s="93"/>
      <c r="N29" s="93"/>
      <c r="O29" s="65"/>
    </row>
    <row r="30" spans="1:18">
      <c r="A30" s="61"/>
      <c r="B30" s="61"/>
      <c r="C30" s="61"/>
      <c r="D30" s="61"/>
      <c r="E30" s="62"/>
      <c r="F30" s="61"/>
      <c r="G30" s="65"/>
      <c r="H30" s="72"/>
      <c r="I30" s="65"/>
      <c r="J30" s="65"/>
      <c r="K30" s="61"/>
      <c r="M30" s="93"/>
      <c r="N30" s="93"/>
      <c r="O30" s="65"/>
    </row>
    <row r="31" spans="1:18">
      <c r="A31" s="73">
        <v>4</v>
      </c>
      <c r="B31" s="73" t="str">
        <f>Analysis!B31</f>
        <v>B26</v>
      </c>
      <c r="C31" s="73" t="str">
        <f>Analysis!C31</f>
        <v>0 Aza</v>
      </c>
      <c r="D31" s="73">
        <f>Analysis!D31</f>
        <v>1</v>
      </c>
      <c r="E31" s="74">
        <f>Analysis!E31</f>
        <v>34.561230195763628</v>
      </c>
      <c r="F31" s="73" t="str">
        <f>Analysis!F31</f>
        <v>B26 0AZA #1</v>
      </c>
      <c r="G31" s="75">
        <f>Analysis!G31</f>
        <v>0.8934510785025529</v>
      </c>
      <c r="H31" s="76">
        <f>Analysis!H31</f>
        <v>2.5851252210694411E-2</v>
      </c>
      <c r="I31" s="75" t="e">
        <f>Analysis!I31</f>
        <v>#VALUE!</v>
      </c>
      <c r="J31" s="75">
        <f>Analysis!J31</f>
        <v>1.3724538719644124</v>
      </c>
      <c r="K31" s="73" t="str">
        <f>Analysis!K31</f>
        <v>good</v>
      </c>
      <c r="M31" s="94">
        <f>Analysis!M31</f>
        <v>19.453305335102492</v>
      </c>
      <c r="N31" s="94">
        <f>Analysis!N31</f>
        <v>15.107924860661136</v>
      </c>
      <c r="O31" s="75">
        <f>Analysis!O31</f>
        <v>1.2798124630376566</v>
      </c>
      <c r="P31">
        <v>0.85264171799999999</v>
      </c>
      <c r="Q31">
        <f>STDEV(O31:O33)</f>
        <v>0.51991537420995082</v>
      </c>
      <c r="R31" t="s">
        <v>165</v>
      </c>
    </row>
    <row r="32" spans="1:18">
      <c r="A32" s="73">
        <v>4</v>
      </c>
      <c r="B32" s="73" t="str">
        <f>Analysis!B32</f>
        <v>B26</v>
      </c>
      <c r="C32" s="73" t="str">
        <f>Analysis!C32</f>
        <v>0 Aza</v>
      </c>
      <c r="D32" s="73">
        <f>Analysis!D32</f>
        <v>2</v>
      </c>
      <c r="E32" s="74">
        <f>Analysis!E32</f>
        <v>37.84357078222294</v>
      </c>
      <c r="F32" s="73" t="str">
        <f>Analysis!F32</f>
        <v>B26 0AZA #2</v>
      </c>
      <c r="G32" s="75" t="e">
        <f>Analysis!G32</f>
        <v>#DIV/0!</v>
      </c>
      <c r="H32" s="76" t="e">
        <f>Analysis!H32</f>
        <v>#DIV/0!</v>
      </c>
      <c r="I32" s="75" t="e">
        <f>Analysis!I32</f>
        <v>#VALUE!</v>
      </c>
      <c r="J32" s="75">
        <f>Analysis!J32</f>
        <v>0.14106354193806536</v>
      </c>
      <c r="K32" s="73" t="str">
        <f>Analysis!K32</f>
        <v>good</v>
      </c>
      <c r="M32" s="94">
        <f>Analysis!M32</f>
        <v>20.326789651421571</v>
      </c>
      <c r="N32" s="94">
        <f>Analysis!N32</f>
        <v>17.51678113080137</v>
      </c>
      <c r="O32" s="75">
        <f>Analysis!O32</f>
        <v>0.24099517219542327</v>
      </c>
      <c r="P32">
        <f>P31/SQRT(3)</f>
        <v>0.49227292540960499</v>
      </c>
      <c r="Q32">
        <f>Q31/SQRT(3)</f>
        <v>0.30017328125594012</v>
      </c>
      <c r="R32" t="s">
        <v>166</v>
      </c>
    </row>
    <row r="33" spans="1:19">
      <c r="A33" s="73">
        <v>4</v>
      </c>
      <c r="B33" s="73" t="str">
        <f>Analysis!B33</f>
        <v>B26</v>
      </c>
      <c r="C33" s="73" t="str">
        <f>Analysis!C33</f>
        <v>0 Aza</v>
      </c>
      <c r="D33" s="73">
        <f>Analysis!D33</f>
        <v>3</v>
      </c>
      <c r="E33" s="74">
        <f>Analysis!E33</f>
        <v>35.607834129835069</v>
      </c>
      <c r="F33" s="73" t="str">
        <f>Analysis!F33</f>
        <v>B26 0AZA #3</v>
      </c>
      <c r="G33" s="75">
        <f>Analysis!G33</f>
        <v>0.67793717711576185</v>
      </c>
      <c r="H33" s="76">
        <f>Analysis!H33</f>
        <v>1.9038989415751415E-2</v>
      </c>
      <c r="I33" s="75" t="e">
        <f>Analysis!I33</f>
        <v>#VALUE!</v>
      </c>
      <c r="J33" s="75">
        <f>Analysis!J33</f>
        <v>0.66441370023275514</v>
      </c>
      <c r="K33" s="73" t="str">
        <f>Analysis!K33</f>
        <v>good</v>
      </c>
      <c r="M33" s="94">
        <f>Analysis!M33</f>
        <v>19.671357573001991</v>
      </c>
      <c r="N33" s="94">
        <f>Analysis!N33</f>
        <v>15.936476556833078</v>
      </c>
      <c r="O33" s="75">
        <f>Analysis!O33</f>
        <v>0.72065502889258959</v>
      </c>
      <c r="P33">
        <f>P31/AVERAGE(N31:N33)</f>
        <v>5.2674276444072687E-2</v>
      </c>
      <c r="Q33">
        <f>Q31/AVERAGE(O31:O33)</f>
        <v>0.69586085353702065</v>
      </c>
      <c r="R33" t="s">
        <v>167</v>
      </c>
    </row>
    <row r="34" spans="1:19">
      <c r="A34" s="73">
        <v>4.5</v>
      </c>
      <c r="B34" s="73" t="str">
        <f>Analysis!B34</f>
        <v>B26</v>
      </c>
      <c r="C34" s="73" t="str">
        <f>Analysis!C34</f>
        <v>0.5 Aza</v>
      </c>
      <c r="D34" s="73">
        <f>Analysis!D34</f>
        <v>1</v>
      </c>
      <c r="E34" s="74">
        <f>Analysis!E34</f>
        <v>32.645999770743046</v>
      </c>
      <c r="F34" s="73" t="str">
        <f>Analysis!F34</f>
        <v>B26 0.5AZA #1</v>
      </c>
      <c r="G34" s="75">
        <f>Analysis!G34</f>
        <v>1.0934407874764982</v>
      </c>
      <c r="H34" s="76">
        <f>Analysis!H34</f>
        <v>3.3493867400453355E-2</v>
      </c>
      <c r="I34" s="75" t="e">
        <f>Analysis!I34</f>
        <v>#VALUE!</v>
      </c>
      <c r="J34" s="75">
        <f>Analysis!J34</f>
        <v>5.1765398699151373</v>
      </c>
      <c r="K34" s="73" t="str">
        <f>Analysis!K34</f>
        <v>good</v>
      </c>
      <c r="M34" s="94">
        <f>Analysis!M34</f>
        <v>19.371907840494988</v>
      </c>
      <c r="N34" s="94">
        <f>Analysis!N34</f>
        <v>13.274091930248058</v>
      </c>
      <c r="O34" s="75">
        <f>Analysis!O34</f>
        <v>4.5623127605338158</v>
      </c>
      <c r="P34">
        <v>0.85264171799999999</v>
      </c>
      <c r="Q34">
        <f>STDEV(O34:O36)</f>
        <v>0.82279378786213997</v>
      </c>
      <c r="R34" t="s">
        <v>165</v>
      </c>
    </row>
    <row r="35" spans="1:19">
      <c r="A35" s="73">
        <v>4.5</v>
      </c>
      <c r="B35" s="73" t="str">
        <f>Analysis!B35</f>
        <v>B26</v>
      </c>
      <c r="C35" s="73" t="str">
        <f>Analysis!C35</f>
        <v>0.5 Aza</v>
      </c>
      <c r="D35" s="73">
        <f>Analysis!D35</f>
        <v>2</v>
      </c>
      <c r="E35" s="74">
        <f>Analysis!E35</f>
        <v>33.00928111409835</v>
      </c>
      <c r="F35" s="73" t="str">
        <f>Analysis!F35</f>
        <v>B26 0.5AZA #2</v>
      </c>
      <c r="G35" s="75">
        <f>Analysis!G35</f>
        <v>0.5119293639278274</v>
      </c>
      <c r="H35" s="76">
        <f>Analysis!H35</f>
        <v>1.5508649284372965E-2</v>
      </c>
      <c r="I35" s="75" t="e">
        <f>Analysis!I35</f>
        <v>#VALUE!</v>
      </c>
      <c r="J35" s="75">
        <f>Analysis!J35</f>
        <v>4.024213207626909</v>
      </c>
      <c r="K35" s="73" t="str">
        <f>Analysis!K35</f>
        <v>good</v>
      </c>
      <c r="M35" s="94">
        <f>Analysis!M35</f>
        <v>19.47720904771171</v>
      </c>
      <c r="N35" s="94">
        <f>Analysis!N35</f>
        <v>13.53207206638664</v>
      </c>
      <c r="O35" s="75">
        <f>Analysis!O35</f>
        <v>3.8152701517672991</v>
      </c>
      <c r="P35">
        <f>P34/SQRT(3)</f>
        <v>0.49227292540960499</v>
      </c>
      <c r="Q35">
        <f>Q34/SQRT(3)</f>
        <v>0.4750402149097584</v>
      </c>
      <c r="R35" t="s">
        <v>166</v>
      </c>
    </row>
    <row r="36" spans="1:19">
      <c r="A36" s="73">
        <v>4.5</v>
      </c>
      <c r="B36" s="73" t="str">
        <f>Analysis!B36</f>
        <v>B26</v>
      </c>
      <c r="C36" s="73" t="str">
        <f>Analysis!C36</f>
        <v>0.5 Aza</v>
      </c>
      <c r="D36" s="73">
        <f>Analysis!D36</f>
        <v>3</v>
      </c>
      <c r="E36" s="74">
        <f>Analysis!E36</f>
        <v>32.537624144939393</v>
      </c>
      <c r="F36" s="73" t="str">
        <f>Analysis!F36</f>
        <v>B26 0.5AZA #3</v>
      </c>
      <c r="G36" s="75">
        <f>Analysis!G36</f>
        <v>0.49340694565784837</v>
      </c>
      <c r="H36" s="76">
        <f>Analysis!H36</f>
        <v>1.5164197098717438E-2</v>
      </c>
      <c r="I36" s="75" t="e">
        <f>Analysis!I36</f>
        <v>#VALUE!</v>
      </c>
      <c r="J36" s="75">
        <f>Analysis!J36</f>
        <v>5.5803813355391583</v>
      </c>
      <c r="K36" s="73" t="str">
        <f>Analysis!K36</f>
        <v>good</v>
      </c>
      <c r="M36" s="94">
        <f>Analysis!M36</f>
        <v>19.522297909859617</v>
      </c>
      <c r="N36" s="94">
        <f>Analysis!N36</f>
        <v>13.015326235079776</v>
      </c>
      <c r="O36" s="75">
        <f>Analysis!O36</f>
        <v>5.4586002439407073</v>
      </c>
      <c r="P36">
        <f>P34/AVERAGE(N34:N36)</f>
        <v>6.4234792297221135E-2</v>
      </c>
      <c r="Q36">
        <f>Q34/AVERAGE(O34:O36)</f>
        <v>0.17840045449766076</v>
      </c>
      <c r="R36" t="s">
        <v>167</v>
      </c>
    </row>
    <row r="37" spans="1:19">
      <c r="A37" s="73"/>
      <c r="B37" s="73"/>
      <c r="C37" s="73"/>
      <c r="D37" s="73"/>
      <c r="E37" s="74"/>
      <c r="F37" s="73"/>
      <c r="G37" s="75"/>
      <c r="H37" s="76"/>
      <c r="I37" s="75"/>
      <c r="J37" s="75"/>
      <c r="K37" s="73"/>
      <c r="M37" s="94"/>
      <c r="N37" s="94"/>
      <c r="O37" s="75"/>
    </row>
    <row r="38" spans="1:19">
      <c r="A38" s="73"/>
      <c r="B38" s="73"/>
      <c r="C38" s="73"/>
      <c r="D38" s="73"/>
      <c r="E38" s="74"/>
      <c r="F38" s="73"/>
      <c r="G38" s="75"/>
      <c r="H38" s="76"/>
      <c r="I38" s="75"/>
      <c r="J38" s="75"/>
      <c r="K38" s="73"/>
      <c r="M38" s="94"/>
      <c r="N38" s="94"/>
      <c r="O38" s="75"/>
    </row>
    <row r="39" spans="1:19">
      <c r="A39" s="73"/>
      <c r="B39" s="73"/>
      <c r="C39" s="85"/>
      <c r="D39" s="85"/>
      <c r="E39" s="86"/>
      <c r="F39" s="85"/>
      <c r="G39" s="87"/>
      <c r="H39" s="88"/>
      <c r="I39" s="87"/>
      <c r="J39" s="87"/>
      <c r="K39" s="85"/>
      <c r="M39" s="94"/>
      <c r="N39" s="94"/>
      <c r="O39" s="75"/>
    </row>
    <row r="40" spans="1:19">
      <c r="C40" s="1" t="str">
        <f>Analysis!C40</f>
        <v>avg</v>
      </c>
      <c r="E40" s="10">
        <f>Analysis!E40</f>
        <v>33.61733158738182</v>
      </c>
      <c r="G40" s="1"/>
      <c r="H40" s="13" t="e">
        <f>Analysis!H40</f>
        <v>#DIV/0!</v>
      </c>
      <c r="I40" s="13"/>
      <c r="J40" s="10"/>
    </row>
    <row r="41" spans="1:19">
      <c r="C41" s="1" t="str">
        <f>Analysis!C41</f>
        <v>min</v>
      </c>
      <c r="E41" s="12">
        <f>Analysis!E41</f>
        <v>30.019468456345749</v>
      </c>
      <c r="G41" s="1"/>
      <c r="H41" s="89" t="e">
        <f>Analysis!H41</f>
        <v>#DIV/0!</v>
      </c>
      <c r="I41" s="1"/>
      <c r="J41" s="12">
        <f>Analysis!J41</f>
        <v>0.11214850321840607</v>
      </c>
    </row>
    <row r="42" spans="1:19">
      <c r="C42" s="1" t="str">
        <f>Analysis!C42</f>
        <v>max</v>
      </c>
      <c r="E42" s="12">
        <f>Analysis!E42</f>
        <v>38.174505586130714</v>
      </c>
      <c r="G42" s="1"/>
      <c r="H42" s="89" t="e">
        <f>Analysis!H42</f>
        <v>#DIV/0!</v>
      </c>
      <c r="I42" s="1"/>
      <c r="J42" s="12">
        <f>Analysis!J42</f>
        <v>31.967176101081247</v>
      </c>
    </row>
    <row r="43" spans="1:19">
      <c r="E43" s="56"/>
      <c r="G43" s="1"/>
      <c r="H43" s="1"/>
      <c r="I43" s="1"/>
    </row>
    <row r="44" spans="1:19">
      <c r="A44" t="s">
        <v>152</v>
      </c>
      <c r="E44" s="56"/>
      <c r="G44" s="1"/>
      <c r="H44" s="1"/>
      <c r="I44" s="1"/>
    </row>
    <row r="45" spans="1:19">
      <c r="A45" t="s">
        <v>152</v>
      </c>
      <c r="B45" s="55" t="str">
        <f>Analysis!C45</f>
        <v>Aza Trmt</v>
      </c>
      <c r="C45" s="55" t="str">
        <f>Analysis!B45</f>
        <v>Cell Type</v>
      </c>
      <c r="D45" s="55" t="str">
        <f>Analysis!D45</f>
        <v>#</v>
      </c>
      <c r="E45" s="66" t="str">
        <f>Analysis!E45</f>
        <v>CT</v>
      </c>
      <c r="F45" s="55" t="str">
        <f>Analysis!F45</f>
        <v>Name</v>
      </c>
      <c r="G45" s="67" t="str">
        <f>Analysis!G45</f>
        <v>CT STDEV</v>
      </c>
      <c r="H45" s="67" t="str">
        <f>Analysis!H45</f>
        <v>CT CV</v>
      </c>
      <c r="I45" s="67"/>
      <c r="J45" s="67" t="str">
        <f>Analysis!J45</f>
        <v>Fold Change</v>
      </c>
      <c r="K45" s="67" t="str">
        <f>Analysis!K45</f>
        <v>Pval (R-0aza)</v>
      </c>
      <c r="O45" s="67" t="str">
        <f>Analysis!O45</f>
        <v>Fold Change</v>
      </c>
      <c r="P45" s="67" t="str">
        <f>Analysis!P45</f>
        <v>Pval (R-0aza)</v>
      </c>
      <c r="Q45" t="str">
        <f>Analysis!Q45</f>
        <v>pval relative to cell type 0aza</v>
      </c>
      <c r="S45" t="s">
        <v>168</v>
      </c>
    </row>
    <row r="46" spans="1:19">
      <c r="A46" s="57">
        <v>1</v>
      </c>
      <c r="B46" s="57" t="str">
        <f>Analysis!C46</f>
        <v>0 Aza</v>
      </c>
      <c r="C46" s="57" t="str">
        <f>Analysis!B46</f>
        <v>RWPE1</v>
      </c>
      <c r="D46" s="57"/>
      <c r="E46" s="58">
        <f>Analysis!E46</f>
        <v>35.017987856974777</v>
      </c>
      <c r="F46" s="57" t="str">
        <f>Analysis!F46</f>
        <v>RWPE1 0AZA</v>
      </c>
      <c r="G46" s="63">
        <f>Analysis!G46</f>
        <v>0.393243220927814</v>
      </c>
      <c r="H46" s="70">
        <f>Analysis!H46</f>
        <v>1.1229749194441193E-2</v>
      </c>
      <c r="I46" s="77"/>
      <c r="J46" s="63">
        <f>Analysis!J46</f>
        <v>0.99999999999999833</v>
      </c>
      <c r="K46" s="78">
        <f>Analysis!K46</f>
        <v>0</v>
      </c>
      <c r="N46" s="58">
        <f>Analysis!N46</f>
        <v>15.463857281458516</v>
      </c>
      <c r="O46" s="63">
        <f>Analysis!O46</f>
        <v>0.99999999999999911</v>
      </c>
      <c r="P46" s="78">
        <f>Analysis!P46</f>
        <v>0</v>
      </c>
      <c r="S46">
        <f>Q5</f>
        <v>0.17690408101421742</v>
      </c>
    </row>
    <row r="47" spans="1:19">
      <c r="A47" s="57">
        <v>1.5</v>
      </c>
      <c r="B47" s="57" t="str">
        <f>Analysis!C47</f>
        <v>0.5 Aza</v>
      </c>
      <c r="C47" s="57" t="str">
        <f>Analysis!B47</f>
        <v>RWPE1</v>
      </c>
      <c r="D47" s="57"/>
      <c r="E47" s="58">
        <f>Analysis!E47</f>
        <v>30.927854195990459</v>
      </c>
      <c r="F47" s="57" t="str">
        <f>Analysis!F47</f>
        <v>RWPE1 0.5AZA</v>
      </c>
      <c r="G47" s="63">
        <f>Analysis!G47</f>
        <v>0.38262012326036871</v>
      </c>
      <c r="H47" s="70">
        <f>Analysis!H47</f>
        <v>1.2371376327490972E-2</v>
      </c>
      <c r="I47" s="77"/>
      <c r="J47" s="63">
        <f>Analysis!J47</f>
        <v>17.031500759089599</v>
      </c>
      <c r="K47" s="78">
        <f>Analysis!K47</f>
        <v>2.0750679805761087E-4</v>
      </c>
      <c r="L47" s="90"/>
      <c r="N47" s="58">
        <f>Analysis!N47</f>
        <v>11.191344941769495</v>
      </c>
      <c r="O47" s="63">
        <f>Analysis!O47</f>
        <v>19.326551621887461</v>
      </c>
      <c r="P47" s="78">
        <f>Analysis!P47</f>
        <v>2.8539258262464355E-4</v>
      </c>
      <c r="Q47" s="90">
        <f>Analysis!Q47</f>
        <v>2.8539258262464355E-4</v>
      </c>
      <c r="S47">
        <f>Q8</f>
        <v>3.537587739290168</v>
      </c>
    </row>
    <row r="48" spans="1:19">
      <c r="A48" s="59">
        <v>2</v>
      </c>
      <c r="B48" s="59" t="str">
        <f>Analysis!C49</f>
        <v>0 Aza</v>
      </c>
      <c r="C48" s="59" t="str">
        <f>Analysis!B49</f>
        <v>CTPE</v>
      </c>
      <c r="D48" s="59"/>
      <c r="E48" s="60">
        <f>Analysis!E49</f>
        <v>36.131248838369707</v>
      </c>
      <c r="F48" s="59" t="str">
        <f>Analysis!F49</f>
        <v>CTPE 0AZA</v>
      </c>
      <c r="G48" s="64">
        <f>Analysis!G49</f>
        <v>1.0462328023543874</v>
      </c>
      <c r="H48" s="71">
        <f>Analysis!H49</f>
        <v>2.8956452821064318E-2</v>
      </c>
      <c r="I48" s="79"/>
      <c r="J48" s="64">
        <f>Analysis!J49</f>
        <v>0.46224801151276518</v>
      </c>
      <c r="K48" s="80">
        <f>Analysis!K49</f>
        <v>0.15958003905976179</v>
      </c>
      <c r="L48" s="90"/>
      <c r="N48" s="60">
        <f>Analysis!N49</f>
        <v>16.499647270320178</v>
      </c>
      <c r="O48" s="64">
        <f>Analysis!O49</f>
        <v>0.48774872650945372</v>
      </c>
      <c r="P48" s="80">
        <f>Analysis!P49</f>
        <v>0.20570865340968614</v>
      </c>
      <c r="Q48" s="90"/>
      <c r="S48">
        <f>Q14</f>
        <v>0.22960028945391883</v>
      </c>
    </row>
    <row r="49" spans="1:19">
      <c r="A49" s="59">
        <v>2.5</v>
      </c>
      <c r="B49" s="59" t="str">
        <f>Analysis!C50</f>
        <v>0.5 Aza</v>
      </c>
      <c r="C49" s="59" t="str">
        <f>Analysis!B50</f>
        <v>CTPE</v>
      </c>
      <c r="D49" s="59"/>
      <c r="E49" s="60">
        <f>Analysis!E50</f>
        <v>33.884863235445223</v>
      </c>
      <c r="F49" s="59" t="str">
        <f>Analysis!F50</f>
        <v>CTPE 0.5AZA</v>
      </c>
      <c r="G49" s="64">
        <f>Analysis!G50</f>
        <v>0.56597924733878135</v>
      </c>
      <c r="H49" s="71">
        <f>Analysis!H50</f>
        <v>1.6703011117564122E-2</v>
      </c>
      <c r="I49" s="79"/>
      <c r="J49" s="64">
        <f>Analysis!J50</f>
        <v>2.1933326313947292</v>
      </c>
      <c r="K49" s="80">
        <f>Analysis!K50</f>
        <v>4.6500832914179585E-2</v>
      </c>
      <c r="L49" s="90"/>
      <c r="N49" s="60">
        <f>Analysis!N50</f>
        <v>14.338153083629948</v>
      </c>
      <c r="O49" s="64">
        <f>Analysis!O50</f>
        <v>2.1820803066241927</v>
      </c>
      <c r="P49" s="80">
        <f>Analysis!P50</f>
        <v>2.1435518136837261E-2</v>
      </c>
      <c r="Q49" s="90">
        <f>Analysis!Q50</f>
        <v>2.9290987861918118E-2</v>
      </c>
      <c r="S49">
        <f>Q17</f>
        <v>0.22353675587552824</v>
      </c>
    </row>
    <row r="50" spans="1:19">
      <c r="A50" s="61">
        <v>3</v>
      </c>
      <c r="B50" s="61" t="str">
        <f>Analysis!C52</f>
        <v>0 Aza</v>
      </c>
      <c r="C50" s="61" t="str">
        <f>Analysis!B52</f>
        <v>CAsE-PE</v>
      </c>
      <c r="D50" s="61"/>
      <c r="E50" s="62">
        <f>Analysis!E52</f>
        <v>37.55456593273864</v>
      </c>
      <c r="F50" s="61" t="str">
        <f>Analysis!F52</f>
        <v>CAsE-PE 0AZA</v>
      </c>
      <c r="G50" s="65">
        <f>Analysis!G52</f>
        <v>0.62931116395297915</v>
      </c>
      <c r="H50" s="72">
        <f>Analysis!H52</f>
        <v>1.6757247709375589E-2</v>
      </c>
      <c r="I50" s="81"/>
      <c r="J50" s="65">
        <f>Analysis!J52</f>
        <v>0.1723510417784751</v>
      </c>
      <c r="K50" s="82">
        <f>Analysis!K52</f>
        <v>4.0767171467815623E-3</v>
      </c>
      <c r="L50" s="90"/>
      <c r="N50" s="62">
        <f>Analysis!N52</f>
        <v>17.79531077360037</v>
      </c>
      <c r="O50" s="65">
        <f>Analysis!O52</f>
        <v>0.19868384927517554</v>
      </c>
      <c r="P50" s="82">
        <f>Analysis!P52</f>
        <v>5.7862169030838623E-3</v>
      </c>
      <c r="Q50" s="90"/>
      <c r="S50">
        <f>Q23</f>
        <v>4.851168338333333E-2</v>
      </c>
    </row>
    <row r="51" spans="1:19">
      <c r="A51" s="61">
        <v>3.5</v>
      </c>
      <c r="B51" s="61" t="str">
        <f>Analysis!C53</f>
        <v>0.5 Aza</v>
      </c>
      <c r="C51" s="61" t="str">
        <f>Analysis!B53</f>
        <v>CAsE-PE</v>
      </c>
      <c r="D51" s="61"/>
      <c r="E51" s="62">
        <f>Analysis!E53</f>
        <v>32.648974820819369</v>
      </c>
      <c r="F51" s="61" t="str">
        <f>Analysis!F53</f>
        <v>CAsE-PE 0.5 AZA</v>
      </c>
      <c r="G51" s="65">
        <f>Analysis!G53</f>
        <v>1.0364257304265714</v>
      </c>
      <c r="H51" s="72">
        <f>Analysis!H53</f>
        <v>3.1744510696417663E-2</v>
      </c>
      <c r="I51" s="81"/>
      <c r="J51" s="65">
        <f>Analysis!J53</f>
        <v>5.1658760797222758</v>
      </c>
      <c r="K51" s="82">
        <f>Analysis!K53</f>
        <v>2.0807098635137963E-2</v>
      </c>
      <c r="L51" s="90"/>
      <c r="N51" s="62">
        <f>Analysis!N53</f>
        <v>12.688939041905959</v>
      </c>
      <c r="O51" s="65">
        <f>Analysis!O53</f>
        <v>6.8443723100402512</v>
      </c>
      <c r="P51" s="82">
        <f>Analysis!P53</f>
        <v>3.3597466655564557E-3</v>
      </c>
      <c r="Q51" s="90">
        <f>Analysis!Q53</f>
        <v>4.9319438835206662E-4</v>
      </c>
      <c r="S51">
        <f>Q26</f>
        <v>1.7329095401589483</v>
      </c>
    </row>
    <row r="52" spans="1:19">
      <c r="A52" s="73">
        <v>4</v>
      </c>
      <c r="B52" s="73" t="str">
        <f>Analysis!C55</f>
        <v>0 Aza</v>
      </c>
      <c r="C52" s="73" t="str">
        <f>Analysis!B55</f>
        <v>B26</v>
      </c>
      <c r="D52" s="73"/>
      <c r="E52" s="74">
        <f>Analysis!E55</f>
        <v>36.004211702607215</v>
      </c>
      <c r="F52" s="73" t="str">
        <f>Analysis!F55</f>
        <v>B26 0AZA</v>
      </c>
      <c r="G52" s="75">
        <f>Analysis!G55</f>
        <v>1.6766861115089693</v>
      </c>
      <c r="H52" s="76">
        <f>Analysis!H55</f>
        <v>4.6569166000864103E-2</v>
      </c>
      <c r="I52" s="83"/>
      <c r="J52" s="75">
        <f>Analysis!J55</f>
        <v>0.50479731939494887</v>
      </c>
      <c r="K52" s="84">
        <f>Analysis!K55</f>
        <v>0.37740369665552892</v>
      </c>
      <c r="L52" s="90"/>
      <c r="N52" s="74">
        <f>Analysis!N55</f>
        <v>16.187060849431862</v>
      </c>
      <c r="O52" s="75">
        <f>Analysis!O55</f>
        <v>0.60575085118467886</v>
      </c>
      <c r="P52" s="84">
        <f>Analysis!P55</f>
        <v>0.39246161787320116</v>
      </c>
      <c r="Q52" s="90"/>
      <c r="S52">
        <f>Q32</f>
        <v>0.30017328125594012</v>
      </c>
    </row>
    <row r="53" spans="1:19">
      <c r="A53" s="73">
        <v>4.5</v>
      </c>
      <c r="B53" s="73" t="str">
        <f>Analysis!C56</f>
        <v>0.5 Aza</v>
      </c>
      <c r="C53" s="73" t="str">
        <f>Analysis!B56</f>
        <v>B26</v>
      </c>
      <c r="D53" s="73"/>
      <c r="E53" s="74">
        <f>Analysis!E56</f>
        <v>32.730968343260265</v>
      </c>
      <c r="F53" s="73" t="str">
        <f>Analysis!F56</f>
        <v>B26 0.5AZA</v>
      </c>
      <c r="G53" s="75">
        <f>Analysis!G56</f>
        <v>0.24704213785458443</v>
      </c>
      <c r="H53" s="76">
        <f>Analysis!H56</f>
        <v>7.5476574742236015E-3</v>
      </c>
      <c r="I53" s="83"/>
      <c r="J53" s="75">
        <f>Analysis!J56</f>
        <v>4.8804680532491309</v>
      </c>
      <c r="K53" s="84">
        <f>Analysis!K56</f>
        <v>1.0366368470915218E-3</v>
      </c>
      <c r="L53" s="90"/>
      <c r="N53" s="74">
        <f>Analysis!N56</f>
        <v>13.273830077238159</v>
      </c>
      <c r="O53" s="75">
        <f>Analysis!O56</f>
        <v>4.5631409076596601</v>
      </c>
      <c r="P53" s="84">
        <f>Analysis!P56</f>
        <v>2.0030462041635837E-3</v>
      </c>
      <c r="Q53" s="90">
        <f>Analysis!Q56</f>
        <v>1.568012913473104E-2</v>
      </c>
      <c r="S53">
        <f>Q35</f>
        <v>0.4750402149097584</v>
      </c>
    </row>
    <row r="54" spans="1:19">
      <c r="A54" s="57"/>
      <c r="B54" s="57"/>
      <c r="C54" s="57"/>
      <c r="D54" s="57"/>
      <c r="E54" s="58"/>
      <c r="F54" s="57"/>
      <c r="G54" s="63"/>
      <c r="H54" s="70"/>
      <c r="I54" s="77"/>
      <c r="J54" s="63"/>
      <c r="K54" s="78"/>
      <c r="L54" s="90"/>
      <c r="N54" s="58"/>
      <c r="O54" s="63"/>
      <c r="P54" s="78"/>
      <c r="Q54" s="90"/>
    </row>
    <row r="55" spans="1:19">
      <c r="A55" s="59"/>
      <c r="B55" s="59"/>
      <c r="C55" s="59"/>
      <c r="D55" s="59"/>
      <c r="E55" s="60"/>
      <c r="F55" s="59"/>
      <c r="G55" s="64"/>
      <c r="H55" s="71"/>
      <c r="I55" s="79"/>
      <c r="J55" s="64"/>
      <c r="K55" s="80"/>
      <c r="L55" s="90"/>
      <c r="N55" s="60"/>
      <c r="O55" s="64"/>
      <c r="P55" s="80"/>
      <c r="Q55" s="90"/>
    </row>
    <row r="56" spans="1:19">
      <c r="A56" s="61"/>
      <c r="B56" s="61"/>
      <c r="C56" s="61"/>
      <c r="D56" s="61"/>
      <c r="E56" s="62"/>
      <c r="F56" s="61"/>
      <c r="G56" s="65"/>
      <c r="H56" s="72"/>
      <c r="I56" s="81"/>
      <c r="J56" s="65"/>
      <c r="K56" s="82"/>
      <c r="L56" s="90"/>
      <c r="N56" s="62"/>
      <c r="O56" s="65"/>
      <c r="P56" s="82"/>
      <c r="Q56" s="90"/>
    </row>
    <row r="57" spans="1:19">
      <c r="A57" s="73"/>
      <c r="B57" s="73"/>
      <c r="C57" s="73"/>
      <c r="D57" s="73"/>
      <c r="E57" s="74"/>
      <c r="F57" s="73"/>
      <c r="G57" s="75"/>
      <c r="H57" s="76"/>
      <c r="I57" s="83"/>
      <c r="J57" s="75"/>
      <c r="K57" s="84"/>
      <c r="L57" s="90"/>
      <c r="N57" s="74"/>
      <c r="O57" s="75"/>
      <c r="P57" s="84"/>
      <c r="Q57" s="90"/>
    </row>
    <row r="58" spans="1:19">
      <c r="E58" s="56"/>
      <c r="G58" s="1"/>
      <c r="H58" s="1"/>
      <c r="I58" s="1"/>
    </row>
    <row r="59" spans="1:19">
      <c r="E59" s="56"/>
      <c r="G59" s="1"/>
      <c r="H59" s="1"/>
      <c r="I59" s="1" t="str">
        <f>Analysis!I59</f>
        <v>min</v>
      </c>
      <c r="J59" s="12">
        <f>Analysis!J59</f>
        <v>0.1723510417784751</v>
      </c>
      <c r="K59" s="90">
        <f>Analysis!K59</f>
        <v>2.0750679805761087E-4</v>
      </c>
      <c r="O59" s="12">
        <f>Analysis!O59</f>
        <v>0.19868384927517554</v>
      </c>
      <c r="P59" s="90">
        <f>Analysis!P59</f>
        <v>2.8539258262464355E-4</v>
      </c>
    </row>
    <row r="60" spans="1:19">
      <c r="E60" s="56"/>
      <c r="G60" s="1"/>
      <c r="H60" s="1"/>
      <c r="I60" s="1" t="str">
        <f>Analysis!I60</f>
        <v>max</v>
      </c>
      <c r="J60" s="12">
        <f>Analysis!J60</f>
        <v>19.026921251718459</v>
      </c>
      <c r="K60" s="90">
        <f>Analysis!K60</f>
        <v>0.37740369665552892</v>
      </c>
      <c r="O60" s="12">
        <f>Analysis!O60</f>
        <v>20.017457225385794</v>
      </c>
      <c r="P60" s="90">
        <f>Analysis!P60</f>
        <v>0.39246161787320116</v>
      </c>
    </row>
    <row r="61" spans="1:19">
      <c r="E61" s="56"/>
      <c r="G61" s="1"/>
      <c r="H61" s="1"/>
      <c r="I61" s="1"/>
    </row>
    <row r="62" spans="1:19">
      <c r="E62" s="56"/>
      <c r="G62" s="1"/>
      <c r="H62" s="1"/>
      <c r="I62" s="1" t="str">
        <f>Analysis!I62</f>
        <v>diff</v>
      </c>
      <c r="J62" s="12">
        <f>Analysis!J62</f>
        <v>18.854570209939983</v>
      </c>
      <c r="K62" s="1"/>
      <c r="L62" s="1"/>
      <c r="M62" s="1"/>
      <c r="N62" s="1"/>
      <c r="O62" s="12">
        <f>Analysis!O62</f>
        <v>19.818773376110617</v>
      </c>
    </row>
    <row r="63" spans="1:19">
      <c r="E63" s="56"/>
      <c r="G63" s="1"/>
      <c r="H63" s="1"/>
      <c r="I63" s="1"/>
    </row>
    <row r="67" spans="8:8">
      <c r="H67" s="10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HKG Data</vt:lpstr>
      <vt:lpstr>Analysis</vt:lpstr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2014-01-30T20:43:29Z</cp:lastPrinted>
  <dcterms:created xsi:type="dcterms:W3CDTF">2012-09-19T20:03:48Z</dcterms:created>
  <dcterms:modified xsi:type="dcterms:W3CDTF">2014-02-03T20:43:04Z</dcterms:modified>
</cp:coreProperties>
</file>