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charts/chart1.xml" ContentType="application/vnd.openxmlformats-officedocument.drawingml.char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3600" windowHeight="15120" tabRatio="500" activeTab="1"/>
  </bookViews>
  <sheets>
    <sheet name="primers used" sheetId="2" r:id="rId1"/>
    <sheet name="raw data" sheetId="1" r:id="rId2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Q92" i="1"/>
  <c r="P92"/>
  <c r="O92"/>
  <c r="Q89"/>
  <c r="Q80"/>
  <c r="Q78"/>
  <c r="P80"/>
  <c r="O80"/>
  <c r="Q68"/>
  <c r="P68"/>
  <c r="O68"/>
  <c r="Q56"/>
  <c r="P56"/>
  <c r="O56"/>
  <c r="Q42"/>
  <c r="M40"/>
  <c r="M41"/>
  <c r="M42"/>
  <c r="N42"/>
  <c r="Q39"/>
  <c r="N39"/>
  <c r="Q40"/>
  <c r="N40"/>
  <c r="Q41"/>
  <c r="N41"/>
  <c r="Q44"/>
  <c r="Q47"/>
  <c r="P44"/>
  <c r="O44"/>
  <c r="Q18"/>
  <c r="M16"/>
  <c r="M17"/>
  <c r="M18"/>
  <c r="N18"/>
  <c r="Q15"/>
  <c r="N15"/>
  <c r="Q16"/>
  <c r="N16"/>
  <c r="Q17"/>
  <c r="N17"/>
  <c r="Q20"/>
  <c r="P20"/>
  <c r="O20"/>
  <c r="Q5"/>
  <c r="M4"/>
  <c r="M5"/>
  <c r="N5"/>
  <c r="Q3"/>
  <c r="N3"/>
  <c r="Q4"/>
  <c r="N4"/>
  <c r="Q8"/>
  <c r="P8"/>
  <c r="O8"/>
  <c r="G86"/>
  <c r="G87"/>
  <c r="G88"/>
  <c r="G89"/>
  <c r="G90"/>
  <c r="G91"/>
  <c r="G92"/>
  <c r="G93"/>
  <c r="G94"/>
  <c r="G95"/>
  <c r="G96"/>
  <c r="G97"/>
  <c r="G74"/>
  <c r="G75"/>
  <c r="G76"/>
  <c r="G77"/>
  <c r="G78"/>
  <c r="G79"/>
  <c r="G80"/>
  <c r="G81"/>
  <c r="G82"/>
  <c r="G83"/>
  <c r="G84"/>
  <c r="G85"/>
  <c r="G62"/>
  <c r="G63"/>
  <c r="G64"/>
  <c r="G65"/>
  <c r="G66"/>
  <c r="G67"/>
  <c r="G68"/>
  <c r="G69"/>
  <c r="G70"/>
  <c r="G71"/>
  <c r="G72"/>
  <c r="G73"/>
  <c r="G50"/>
  <c r="G51"/>
  <c r="G52"/>
  <c r="G53"/>
  <c r="G54"/>
  <c r="G55"/>
  <c r="G56"/>
  <c r="G57"/>
  <c r="G58"/>
  <c r="G59"/>
  <c r="G60"/>
  <c r="G61"/>
  <c r="G38"/>
  <c r="G39"/>
  <c r="G40"/>
  <c r="G41"/>
  <c r="G42"/>
  <c r="G43"/>
  <c r="G44"/>
  <c r="G45"/>
  <c r="G46"/>
  <c r="G47"/>
  <c r="G48"/>
  <c r="G49"/>
  <c r="G26"/>
  <c r="G27"/>
  <c r="G28"/>
  <c r="G29"/>
  <c r="G30"/>
  <c r="G31"/>
  <c r="G32"/>
  <c r="G33"/>
  <c r="G34"/>
  <c r="G35"/>
  <c r="G36"/>
  <c r="G37"/>
  <c r="G14"/>
  <c r="G15"/>
  <c r="G16"/>
  <c r="G17"/>
  <c r="G18"/>
  <c r="G19"/>
  <c r="G20"/>
  <c r="G21"/>
  <c r="G22"/>
  <c r="G23"/>
  <c r="G24"/>
  <c r="G25"/>
  <c r="G2"/>
  <c r="G3"/>
  <c r="G4"/>
  <c r="G5"/>
  <c r="G6"/>
  <c r="G7"/>
  <c r="G8"/>
  <c r="G9"/>
  <c r="G10"/>
  <c r="G11"/>
  <c r="G12"/>
  <c r="G13"/>
  <c r="O78"/>
  <c r="Q91"/>
  <c r="M88"/>
  <c r="M89"/>
  <c r="M90"/>
  <c r="M91"/>
  <c r="N91"/>
  <c r="Q87"/>
  <c r="N87"/>
  <c r="Q88"/>
  <c r="Q90"/>
  <c r="N88"/>
  <c r="N89"/>
  <c r="N90"/>
  <c r="Q95"/>
  <c r="O93"/>
  <c r="P93"/>
  <c r="O95"/>
  <c r="O94"/>
  <c r="R93"/>
  <c r="R92"/>
  <c r="R91"/>
  <c r="S91"/>
  <c r="P91"/>
  <c r="O91"/>
  <c r="R90"/>
  <c r="S90"/>
  <c r="P90"/>
  <c r="O90"/>
  <c r="R89"/>
  <c r="S89"/>
  <c r="P89"/>
  <c r="O89"/>
  <c r="R88"/>
  <c r="S88"/>
  <c r="P88"/>
  <c r="O88"/>
  <c r="R87"/>
  <c r="S87"/>
  <c r="Q79"/>
  <c r="M76"/>
  <c r="M77"/>
  <c r="M78"/>
  <c r="M79"/>
  <c r="N79"/>
  <c r="Q75"/>
  <c r="N75"/>
  <c r="Q76"/>
  <c r="N76"/>
  <c r="Q77"/>
  <c r="N77"/>
  <c r="N78"/>
  <c r="Q83"/>
  <c r="O81"/>
  <c r="P81"/>
  <c r="O83"/>
  <c r="O82"/>
  <c r="R81"/>
  <c r="R80"/>
  <c r="R79"/>
  <c r="S79"/>
  <c r="P79"/>
  <c r="O79"/>
  <c r="R78"/>
  <c r="S78"/>
  <c r="P78"/>
  <c r="R77"/>
  <c r="S77"/>
  <c r="P77"/>
  <c r="O77"/>
  <c r="R76"/>
  <c r="S76"/>
  <c r="P76"/>
  <c r="O76"/>
  <c r="R75"/>
  <c r="S75"/>
  <c r="Q67"/>
  <c r="M64"/>
  <c r="M65"/>
  <c r="M66"/>
  <c r="M67"/>
  <c r="N67"/>
  <c r="Q63"/>
  <c r="N63"/>
  <c r="Q64"/>
  <c r="N64"/>
  <c r="Q65"/>
  <c r="N65"/>
  <c r="Q66"/>
  <c r="N66"/>
  <c r="Q71"/>
  <c r="O69"/>
  <c r="P69"/>
  <c r="O71"/>
  <c r="O70"/>
  <c r="R69"/>
  <c r="R68"/>
  <c r="R67"/>
  <c r="S67"/>
  <c r="P67"/>
  <c r="O67"/>
  <c r="R66"/>
  <c r="S66"/>
  <c r="P66"/>
  <c r="O66"/>
  <c r="R65"/>
  <c r="S65"/>
  <c r="P65"/>
  <c r="O65"/>
  <c r="R64"/>
  <c r="S64"/>
  <c r="P64"/>
  <c r="O64"/>
  <c r="R63"/>
  <c r="S63"/>
  <c r="Q55"/>
  <c r="M52"/>
  <c r="M53"/>
  <c r="M54"/>
  <c r="M55"/>
  <c r="N55"/>
  <c r="Q51"/>
  <c r="N51"/>
  <c r="Q52"/>
  <c r="N52"/>
  <c r="Q53"/>
  <c r="N53"/>
  <c r="Q54"/>
  <c r="N54"/>
  <c r="Q59"/>
  <c r="O57"/>
  <c r="P57"/>
  <c r="O59"/>
  <c r="O58"/>
  <c r="R57"/>
  <c r="R56"/>
  <c r="R55"/>
  <c r="S55"/>
  <c r="P55"/>
  <c r="O55"/>
  <c r="R54"/>
  <c r="S54"/>
  <c r="P54"/>
  <c r="O54"/>
  <c r="R53"/>
  <c r="S53"/>
  <c r="P53"/>
  <c r="O53"/>
  <c r="R52"/>
  <c r="S52"/>
  <c r="P52"/>
  <c r="O52"/>
  <c r="R51"/>
  <c r="S51"/>
  <c r="Q43"/>
  <c r="M43"/>
  <c r="N43"/>
  <c r="O45"/>
  <c r="P45"/>
  <c r="O47"/>
  <c r="O46"/>
  <c r="R45"/>
  <c r="R44"/>
  <c r="R43"/>
  <c r="S43"/>
  <c r="P43"/>
  <c r="O43"/>
  <c r="R42"/>
  <c r="S42"/>
  <c r="P42"/>
  <c r="O42"/>
  <c r="R41"/>
  <c r="S41"/>
  <c r="P41"/>
  <c r="O41"/>
  <c r="R40"/>
  <c r="S40"/>
  <c r="P40"/>
  <c r="O40"/>
  <c r="R39"/>
  <c r="S39"/>
  <c r="Q31"/>
  <c r="M28"/>
  <c r="M29"/>
  <c r="M30"/>
  <c r="M31"/>
  <c r="N31"/>
  <c r="Q27"/>
  <c r="N27"/>
  <c r="Q28"/>
  <c r="N28"/>
  <c r="Q29"/>
  <c r="Q30"/>
  <c r="N29"/>
  <c r="N30"/>
  <c r="Q32"/>
  <c r="Q35"/>
  <c r="O32"/>
  <c r="O33"/>
  <c r="P32"/>
  <c r="P33"/>
  <c r="O35"/>
  <c r="O34"/>
  <c r="R33"/>
  <c r="R32"/>
  <c r="R31"/>
  <c r="S31"/>
  <c r="P31"/>
  <c r="O31"/>
  <c r="R30"/>
  <c r="S30"/>
  <c r="P30"/>
  <c r="O30"/>
  <c r="R29"/>
  <c r="S29"/>
  <c r="P29"/>
  <c r="O29"/>
  <c r="R28"/>
  <c r="S28"/>
  <c r="P28"/>
  <c r="O28"/>
  <c r="R27"/>
  <c r="S27"/>
  <c r="Q19"/>
  <c r="M19"/>
  <c r="N19"/>
  <c r="Q23"/>
  <c r="O21"/>
  <c r="P21"/>
  <c r="O23"/>
  <c r="O22"/>
  <c r="R21"/>
  <c r="R20"/>
  <c r="R19"/>
  <c r="S19"/>
  <c r="P19"/>
  <c r="O19"/>
  <c r="R18"/>
  <c r="S18"/>
  <c r="P18"/>
  <c r="O18"/>
  <c r="R17"/>
  <c r="S17"/>
  <c r="P17"/>
  <c r="O17"/>
  <c r="R16"/>
  <c r="S16"/>
  <c r="P16"/>
  <c r="O16"/>
  <c r="R15"/>
  <c r="S15"/>
  <c r="O5"/>
  <c r="P5"/>
  <c r="O6"/>
  <c r="P6"/>
  <c r="O7"/>
  <c r="P7"/>
  <c r="P4"/>
  <c r="O4"/>
  <c r="Q7"/>
  <c r="M6"/>
  <c r="M7"/>
  <c r="N7"/>
  <c r="Q6"/>
  <c r="N6"/>
  <c r="Q11"/>
  <c r="R4"/>
  <c r="R5"/>
  <c r="R6"/>
  <c r="R7"/>
  <c r="R3"/>
  <c r="S6"/>
  <c r="L85"/>
  <c r="L73"/>
  <c r="L61"/>
  <c r="L49"/>
  <c r="L37"/>
  <c r="L25"/>
  <c r="L13"/>
  <c r="L1"/>
  <c r="R9"/>
  <c r="R8"/>
  <c r="S3"/>
  <c r="S4"/>
  <c r="S5"/>
  <c r="S7"/>
  <c r="S97"/>
  <c r="S96"/>
  <c r="O9"/>
  <c r="P9"/>
  <c r="O10"/>
  <c r="O11"/>
</calcChain>
</file>

<file path=xl/sharedStrings.xml><?xml version="1.0" encoding="utf-8"?>
<sst xmlns="http://schemas.openxmlformats.org/spreadsheetml/2006/main" count="422" uniqueCount="130">
  <si>
    <t>background stop</t>
    <phoneticPr fontId="5" type="noConversion"/>
  </si>
  <si>
    <t>threshold</t>
    <phoneticPr fontId="5" type="noConversion"/>
  </si>
  <si>
    <t>RT</t>
    <phoneticPr fontId="5" type="noConversion"/>
  </si>
  <si>
    <t>H2O</t>
    <phoneticPr fontId="5" type="noConversion"/>
  </si>
  <si>
    <t>noRT</t>
    <phoneticPr fontId="5" type="noConversion"/>
  </si>
  <si>
    <t>A01</t>
  </si>
  <si>
    <t>SYBR</t>
  </si>
  <si>
    <t>A02</t>
  </si>
  <si>
    <t>A03</t>
  </si>
  <si>
    <t>A04</t>
  </si>
  <si>
    <t>A05</t>
  </si>
  <si>
    <t>A06</t>
  </si>
  <si>
    <t>A07</t>
  </si>
  <si>
    <t>A08</t>
  </si>
  <si>
    <t>A09</t>
  </si>
  <si>
    <t>A11</t>
  </si>
  <si>
    <t>A12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</si>
  <si>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</si>
  <si>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</si>
  <si>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</si>
  <si>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</si>
  <si>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</si>
  <si>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</si>
  <si>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</si>
  <si>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</si>
  <si>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</si>
  <si>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</si>
  <si>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</si>
  <si>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</si>
  <si>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</si>
  <si>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</si>
  <si>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</si>
  <si>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</si>
  <si>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</si>
  <si>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</si>
  <si>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</si>
  <si>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</si>
  <si>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</si>
  <si>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</si>
  <si>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</si>
  <si>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</si>
  <si>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</si>
  <si>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</si>
  <si>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</si>
  <si>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</si>
  <si>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</si>
  <si>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</si>
  <si>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</si>
  <si>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</si>
  <si>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</si>
  <si>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</si>
  <si>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</si>
  <si>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</si>
  <si>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E01</t>
  </si>
  <si>
    <t>E02</t>
  </si>
  <si>
    <t>E03</t>
  </si>
  <si>
    <t>E04</t>
  </si>
  <si>
    <t>E05</t>
  </si>
  <si>
    <t>E06</t>
  </si>
  <si>
    <t>E07</t>
  </si>
  <si>
    <t>E08</t>
  </si>
  <si>
    <t>E09</t>
  </si>
  <si>
    <t>E10</t>
  </si>
  <si>
    <t>E11</t>
  </si>
  <si>
    <t>E12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</si>
  <si>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</si>
  <si>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</si>
  <si>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</si>
  <si>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</si>
  <si>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</si>
  <si>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</si>
  <si>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</si>
  <si>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</si>
  <si>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</si>
  <si>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</si>
  <si>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</si>
  <si>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</si>
  <si>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G01</t>
  </si>
  <si>
    <t>G02</t>
  </si>
  <si>
    <t>G03</t>
  </si>
  <si>
    <t>G04</t>
  </si>
  <si>
    <t>G05</t>
  </si>
  <si>
    <t>G06</t>
  </si>
  <si>
    <t>G07</t>
  </si>
  <si>
    <t>G08</t>
  </si>
  <si>
    <t>G09</t>
  </si>
  <si>
    <t>G10</t>
  </si>
  <si>
    <t>G11</t>
  </si>
  <si>
    <t>G12</t>
  </si>
  <si>
    <t>Gene</t>
    <phoneticPr fontId="5" type="noConversion"/>
  </si>
  <si>
    <t>Stdev</t>
  </si>
  <si>
    <t>slope</t>
  </si>
  <si>
    <t>E=</t>
  </si>
  <si>
    <t>ΔE=</t>
  </si>
  <si>
    <t>avgE=</t>
  </si>
  <si>
    <t>Well</t>
  </si>
  <si>
    <t>Fluor</t>
  </si>
  <si>
    <t>Threshold Cycle (Ct)</t>
  </si>
  <si>
    <t>H2O</t>
    <phoneticPr fontId="5" type="noConversion"/>
  </si>
  <si>
    <t>noRT</t>
    <phoneticPr fontId="5" type="noConversion"/>
  </si>
  <si>
    <t>CV</t>
    <phoneticPr fontId="5" type="noConversion"/>
  </si>
  <si>
    <t>Avg Ct</t>
    <phoneticPr fontId="5" type="noConversion"/>
  </si>
  <si>
    <t>Δ 1st dil</t>
    <phoneticPr fontId="5" type="noConversion"/>
  </si>
  <si>
    <t>Δ 2nd dil</t>
    <phoneticPr fontId="5" type="noConversion"/>
  </si>
  <si>
    <t>A10</t>
    <phoneticPr fontId="5" type="noConversion"/>
  </si>
  <si>
    <t>RT</t>
    <phoneticPr fontId="5" type="noConversion"/>
  </si>
  <si>
    <t>H1</t>
    <phoneticPr fontId="5" type="noConversion"/>
  </si>
  <si>
    <t>H2</t>
    <phoneticPr fontId="5" type="noConversion"/>
  </si>
  <si>
    <t>H3</t>
    <phoneticPr fontId="5" type="noConversion"/>
  </si>
  <si>
    <t>H4</t>
    <phoneticPr fontId="5" type="noConversion"/>
  </si>
  <si>
    <t>H5</t>
    <phoneticPr fontId="5" type="noConversion"/>
  </si>
  <si>
    <t>H6</t>
    <phoneticPr fontId="5" type="noConversion"/>
  </si>
  <si>
    <t>H7</t>
    <phoneticPr fontId="5" type="noConversion"/>
  </si>
  <si>
    <t>H8</t>
    <phoneticPr fontId="5" type="noConversion"/>
  </si>
  <si>
    <t>H9</t>
    <phoneticPr fontId="5" type="noConversion"/>
  </si>
  <si>
    <t>H10</t>
    <phoneticPr fontId="5" type="noConversion"/>
  </si>
  <si>
    <t>H11</t>
    <phoneticPr fontId="5" type="noConversion"/>
  </si>
  <si>
    <t>H12</t>
    <phoneticPr fontId="5" type="noConversion"/>
  </si>
  <si>
    <t>primers used</t>
    <phoneticPr fontId="5" type="noConversion"/>
  </si>
  <si>
    <t>background start</t>
    <phoneticPr fontId="5" type="noConversion"/>
  </si>
  <si>
    <t>Tm</t>
    <phoneticPr fontId="5" type="noConversion"/>
  </si>
  <si>
    <t>Hyal1</t>
    <phoneticPr fontId="5" type="noConversion"/>
  </si>
  <si>
    <t>Syn3</t>
    <phoneticPr fontId="5" type="noConversion"/>
  </si>
  <si>
    <t>H19</t>
    <phoneticPr fontId="5" type="noConversion"/>
  </si>
  <si>
    <t>Syt8</t>
    <phoneticPr fontId="5" type="noConversion"/>
  </si>
  <si>
    <t>Myeov</t>
    <phoneticPr fontId="5" type="noConversion"/>
  </si>
  <si>
    <t>Armcx1</t>
    <phoneticPr fontId="5" type="noConversion"/>
  </si>
  <si>
    <t>Ntm</t>
    <phoneticPr fontId="5" type="noConversion"/>
  </si>
  <si>
    <t>Pfm1</t>
    <phoneticPr fontId="5" type="noConversion"/>
  </si>
  <si>
    <t>N/A</t>
  </si>
</sst>
</file>

<file path=xl/styles.xml><?xml version="1.0" encoding="utf-8"?>
<styleSheet xmlns="http://schemas.openxmlformats.org/spreadsheetml/2006/main">
  <numFmts count="9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8" formatCode="##.00"/>
    <numFmt numFmtId="169" formatCode="0.0000"/>
    <numFmt numFmtId="170" formatCode="0.00"/>
    <numFmt numFmtId="171" formatCode="0.000"/>
    <numFmt numFmtId="172" formatCode="0.0"/>
  </numFmts>
  <fonts count="9">
    <font>
      <sz val="10"/>
      <name val="Verdana"/>
    </font>
    <font>
      <b/>
      <sz val="10"/>
      <name val="Verdana"/>
    </font>
    <font>
      <sz val="10"/>
      <name val="Verdana"/>
    </font>
    <font>
      <b/>
      <sz val="10"/>
      <name val="Verdana"/>
    </font>
    <font>
      <sz val="10"/>
      <name val="Verdana"/>
    </font>
    <font>
      <sz val="8"/>
      <name val="Verdana"/>
    </font>
    <font>
      <sz val="8.25"/>
      <color indexed="8"/>
      <name val="Tahoma"/>
    </font>
    <font>
      <sz val="10"/>
      <name val="Lucida Grande"/>
    </font>
    <font>
      <sz val="10"/>
      <name val="Verdana"/>
    </font>
  </fonts>
  <fills count="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49" fontId="0" fillId="0" borderId="0" xfId="0" applyNumberFormat="1" applyAlignment="1" applyProtection="1">
      <alignment vertical="top"/>
    </xf>
    <xf numFmtId="49" fontId="6" fillId="2" borderId="0" xfId="0" applyNumberFormat="1" applyFont="1" applyFill="1" applyAlignment="1" applyProtection="1">
      <alignment vertical="top"/>
    </xf>
    <xf numFmtId="0" fontId="0" fillId="0" borderId="0" xfId="0" applyAlignment="1" applyProtection="1">
      <alignment vertical="top"/>
    </xf>
    <xf numFmtId="49" fontId="0" fillId="0" borderId="3" xfId="0" applyNumberFormat="1" applyBorder="1" applyAlignment="1" applyProtection="1">
      <alignment vertical="top"/>
    </xf>
    <xf numFmtId="49" fontId="6" fillId="2" borderId="3" xfId="0" applyNumberFormat="1" applyFont="1" applyFill="1" applyBorder="1" applyAlignment="1" applyProtection="1">
      <alignment vertical="top"/>
    </xf>
    <xf numFmtId="0" fontId="0" fillId="0" borderId="3" xfId="0" applyBorder="1" applyAlignment="1" applyProtection="1">
      <alignment vertical="top"/>
    </xf>
    <xf numFmtId="0" fontId="0" fillId="0" borderId="3" xfId="0" applyBorder="1"/>
    <xf numFmtId="0" fontId="3" fillId="0" borderId="0" xfId="0" applyFont="1"/>
    <xf numFmtId="0" fontId="4" fillId="0" borderId="2" xfId="0" applyFont="1" applyBorder="1"/>
    <xf numFmtId="0" fontId="3" fillId="0" borderId="2" xfId="0" applyFont="1" applyBorder="1"/>
    <xf numFmtId="168" fontId="4" fillId="0" borderId="0" xfId="0" applyNumberFormat="1" applyFont="1" applyAlignment="1">
      <alignment horizontal="center"/>
    </xf>
    <xf numFmtId="168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0" fontId="7" fillId="0" borderId="0" xfId="0" applyFont="1" applyFill="1" applyAlignment="1">
      <alignment horizontal="right"/>
    </xf>
    <xf numFmtId="10" fontId="0" fillId="0" borderId="0" xfId="0" applyNumberFormat="1"/>
    <xf numFmtId="10" fontId="0" fillId="0" borderId="0" xfId="0" applyNumberFormat="1"/>
    <xf numFmtId="170" fontId="4" fillId="0" borderId="0" xfId="0" applyNumberFormat="1" applyFont="1" applyAlignment="1">
      <alignment horizontal="center"/>
    </xf>
    <xf numFmtId="170" fontId="4" fillId="0" borderId="2" xfId="0" applyNumberFormat="1" applyFont="1" applyBorder="1" applyAlignment="1">
      <alignment horizontal="center"/>
    </xf>
    <xf numFmtId="170" fontId="4" fillId="0" borderId="4" xfId="0" applyNumberFormat="1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170" fontId="0" fillId="0" borderId="0" xfId="0" applyNumberFormat="1"/>
    <xf numFmtId="171" fontId="0" fillId="0" borderId="0" xfId="0" applyNumberFormat="1"/>
    <xf numFmtId="169" fontId="0" fillId="0" borderId="0" xfId="0" applyNumberFormat="1"/>
    <xf numFmtId="170" fontId="0" fillId="0" borderId="0" xfId="0" applyNumberFormat="1"/>
    <xf numFmtId="170" fontId="0" fillId="0" borderId="0" xfId="0" applyNumberFormat="1" applyAlignment="1">
      <alignment horizontal="center"/>
    </xf>
    <xf numFmtId="170" fontId="4" fillId="0" borderId="0" xfId="0" applyNumberFormat="1" applyFont="1" applyBorder="1" applyAlignment="1">
      <alignment horizontal="center"/>
    </xf>
    <xf numFmtId="170" fontId="3" fillId="0" borderId="2" xfId="0" applyNumberFormat="1" applyFont="1" applyFill="1" applyBorder="1" applyAlignment="1">
      <alignment horizontal="center"/>
    </xf>
    <xf numFmtId="170" fontId="4" fillId="0" borderId="0" xfId="0" applyNumberFormat="1" applyFont="1" applyAlignment="1">
      <alignment horizontal="center"/>
    </xf>
    <xf numFmtId="170" fontId="4" fillId="0" borderId="2" xfId="0" applyNumberFormat="1" applyFont="1" applyBorder="1" applyAlignment="1">
      <alignment horizontal="center"/>
    </xf>
    <xf numFmtId="170" fontId="4" fillId="0" borderId="5" xfId="0" applyNumberFormat="1" applyFont="1" applyBorder="1" applyAlignment="1">
      <alignment horizontal="center"/>
    </xf>
    <xf numFmtId="170" fontId="0" fillId="0" borderId="0" xfId="0" applyNumberFormat="1" applyAlignment="1">
      <alignment horizontal="center"/>
    </xf>
    <xf numFmtId="170" fontId="4" fillId="0" borderId="0" xfId="0" applyNumberFormat="1" applyFont="1" applyBorder="1" applyAlignment="1">
      <alignment horizontal="center"/>
    </xf>
    <xf numFmtId="170" fontId="3" fillId="0" borderId="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0" fontId="4" fillId="0" borderId="0" xfId="0" applyNumberFormat="1" applyFont="1" applyAlignment="1">
      <alignment horizontal="center"/>
    </xf>
    <xf numFmtId="170" fontId="4" fillId="0" borderId="6" xfId="0" applyNumberFormat="1" applyFont="1" applyBorder="1" applyAlignment="1">
      <alignment horizontal="center"/>
    </xf>
    <xf numFmtId="170" fontId="4" fillId="0" borderId="7" xfId="0" applyNumberFormat="1" applyFont="1" applyBorder="1" applyAlignment="1">
      <alignment horizontal="center"/>
    </xf>
    <xf numFmtId="10" fontId="0" fillId="0" borderId="0" xfId="0" applyNumberFormat="1" applyBorder="1"/>
    <xf numFmtId="10" fontId="0" fillId="0" borderId="2" xfId="0" applyNumberFormat="1" applyBorder="1"/>
    <xf numFmtId="170" fontId="0" fillId="0" borderId="0" xfId="0" applyNumberFormat="1"/>
    <xf numFmtId="171" fontId="0" fillId="0" borderId="0" xfId="0" applyNumberFormat="1"/>
    <xf numFmtId="0" fontId="0" fillId="0" borderId="2" xfId="0" applyBorder="1"/>
    <xf numFmtId="0" fontId="1" fillId="0" borderId="2" xfId="0" applyFont="1" applyBorder="1" applyAlignment="1">
      <alignment horizontal="center"/>
    </xf>
    <xf numFmtId="170" fontId="0" fillId="0" borderId="2" xfId="0" applyNumberFormat="1" applyBorder="1" applyAlignment="1">
      <alignment horizontal="center"/>
    </xf>
    <xf numFmtId="170" fontId="0" fillId="0" borderId="0" xfId="0" applyNumberFormat="1" applyAlignment="1" applyProtection="1">
      <alignment horizontal="center" vertical="top"/>
    </xf>
    <xf numFmtId="170" fontId="0" fillId="0" borderId="3" xfId="0" applyNumberFormat="1" applyBorder="1" applyAlignment="1" applyProtection="1">
      <alignment horizontal="center" vertical="top"/>
    </xf>
    <xf numFmtId="170" fontId="0" fillId="0" borderId="0" xfId="0" applyNumberFormat="1" applyAlignment="1">
      <alignment horizontal="center"/>
    </xf>
    <xf numFmtId="49" fontId="0" fillId="0" borderId="8" xfId="0" applyNumberFormat="1" applyBorder="1" applyAlignment="1" applyProtection="1">
      <alignment vertical="top"/>
    </xf>
    <xf numFmtId="49" fontId="6" fillId="2" borderId="8" xfId="0" applyNumberFormat="1" applyFont="1" applyFill="1" applyBorder="1" applyAlignment="1" applyProtection="1">
      <alignment vertical="top"/>
    </xf>
    <xf numFmtId="0" fontId="0" fillId="0" borderId="8" xfId="0" applyBorder="1" applyAlignment="1" applyProtection="1">
      <alignment vertical="top"/>
    </xf>
    <xf numFmtId="170" fontId="0" fillId="0" borderId="8" xfId="0" applyNumberFormat="1" applyBorder="1" applyAlignment="1" applyProtection="1">
      <alignment horizontal="center" vertical="top"/>
    </xf>
    <xf numFmtId="0" fontId="0" fillId="0" borderId="8" xfId="0" applyBorder="1"/>
    <xf numFmtId="169" fontId="0" fillId="0" borderId="8" xfId="0" applyNumberFormat="1" applyBorder="1"/>
    <xf numFmtId="49" fontId="0" fillId="0" borderId="0" xfId="0" applyNumberFormat="1" applyBorder="1" applyAlignment="1" applyProtection="1">
      <alignment vertical="top"/>
    </xf>
    <xf numFmtId="49" fontId="6" fillId="2" borderId="0" xfId="0" applyNumberFormat="1" applyFont="1" applyFill="1" applyBorder="1" applyAlignment="1" applyProtection="1">
      <alignment vertical="top"/>
    </xf>
    <xf numFmtId="0" fontId="0" fillId="0" borderId="0" xfId="0" applyBorder="1" applyAlignment="1" applyProtection="1">
      <alignment vertical="top"/>
    </xf>
    <xf numFmtId="170" fontId="0" fillId="0" borderId="0" xfId="0" applyNumberFormat="1" applyBorder="1" applyAlignment="1" applyProtection="1">
      <alignment horizontal="center" vertical="top"/>
    </xf>
    <xf numFmtId="0" fontId="0" fillId="0" borderId="0" xfId="0" applyBorder="1"/>
    <xf numFmtId="171" fontId="0" fillId="0" borderId="0" xfId="0" applyNumberFormat="1" applyBorder="1"/>
    <xf numFmtId="49" fontId="2" fillId="0" borderId="8" xfId="0" applyNumberFormat="1" applyFont="1" applyBorder="1" applyAlignment="1" applyProtection="1">
      <alignment vertical="top"/>
    </xf>
    <xf numFmtId="49" fontId="8" fillId="0" borderId="8" xfId="0" applyNumberFormat="1" applyFont="1" applyBorder="1" applyAlignment="1" applyProtection="1">
      <alignment vertical="top"/>
    </xf>
    <xf numFmtId="0" fontId="8" fillId="0" borderId="8" xfId="0" applyFont="1" applyBorder="1" applyAlignment="1" applyProtection="1">
      <alignment vertical="top"/>
    </xf>
    <xf numFmtId="170" fontId="8" fillId="0" borderId="8" xfId="0" applyNumberFormat="1" applyFont="1" applyBorder="1" applyAlignment="1" applyProtection="1">
      <alignment horizontal="center" vertical="top"/>
    </xf>
    <xf numFmtId="0" fontId="8" fillId="0" borderId="8" xfId="0" applyFont="1" applyBorder="1"/>
    <xf numFmtId="169" fontId="8" fillId="0" borderId="8" xfId="0" applyNumberFormat="1" applyFont="1" applyBorder="1"/>
    <xf numFmtId="172" fontId="0" fillId="0" borderId="2" xfId="0" applyNumberFormat="1" applyBorder="1" applyAlignment="1">
      <alignment horizontal="center"/>
    </xf>
    <xf numFmtId="172" fontId="0" fillId="0" borderId="0" xfId="0" applyNumberFormat="1" applyAlignment="1">
      <alignment horizontal="center"/>
    </xf>
    <xf numFmtId="172" fontId="0" fillId="0" borderId="8" xfId="0" applyNumberFormat="1" applyBorder="1" applyAlignment="1">
      <alignment horizontal="center"/>
    </xf>
    <xf numFmtId="172" fontId="0" fillId="0" borderId="0" xfId="0" applyNumberFormat="1" applyBorder="1" applyAlignment="1">
      <alignment horizontal="center"/>
    </xf>
    <xf numFmtId="170" fontId="3" fillId="0" borderId="1" xfId="0" applyNumberFormat="1" applyFont="1" applyBorder="1" applyAlignment="1">
      <alignment horizontal="center"/>
    </xf>
    <xf numFmtId="170" fontId="0" fillId="0" borderId="1" xfId="0" applyNumberFormat="1" applyBorder="1" applyAlignment="1">
      <alignment horizontal="center"/>
    </xf>
    <xf numFmtId="0" fontId="3" fillId="3" borderId="0" xfId="0" applyFont="1" applyFill="1"/>
    <xf numFmtId="168" fontId="4" fillId="3" borderId="0" xfId="0" applyNumberFormat="1" applyFont="1" applyFill="1" applyAlignment="1">
      <alignment horizontal="center"/>
    </xf>
    <xf numFmtId="170" fontId="4" fillId="3" borderId="3" xfId="0" applyNumberFormat="1" applyFont="1" applyFill="1" applyBorder="1" applyAlignment="1">
      <alignment horizontal="center"/>
    </xf>
    <xf numFmtId="10" fontId="0" fillId="3" borderId="3" xfId="0" applyNumberFormat="1" applyFill="1" applyBorder="1"/>
    <xf numFmtId="170" fontId="4" fillId="3" borderId="0" xfId="0" applyNumberFormat="1" applyFont="1" applyFill="1" applyBorder="1" applyAlignment="1">
      <alignment horizontal="center"/>
    </xf>
    <xf numFmtId="10" fontId="0" fillId="3" borderId="0" xfId="0" applyNumberFormat="1" applyFill="1" applyBorder="1"/>
    <xf numFmtId="0" fontId="3" fillId="3" borderId="2" xfId="0" applyFont="1" applyFill="1" applyBorder="1"/>
    <xf numFmtId="168" fontId="4" fillId="3" borderId="2" xfId="0" applyNumberFormat="1" applyFont="1" applyFill="1" applyBorder="1" applyAlignment="1">
      <alignment horizontal="center"/>
    </xf>
    <xf numFmtId="170" fontId="4" fillId="3" borderId="2" xfId="0" applyNumberFormat="1" applyFont="1" applyFill="1" applyBorder="1" applyAlignment="1">
      <alignment horizontal="center"/>
    </xf>
    <xf numFmtId="10" fontId="0" fillId="3" borderId="2" xfId="0" applyNumberFormat="1" applyFill="1" applyBorder="1"/>
    <xf numFmtId="0" fontId="3" fillId="0" borderId="0" xfId="0" applyFont="1" applyFill="1"/>
    <xf numFmtId="168" fontId="4" fillId="0" borderId="0" xfId="0" applyNumberFormat="1" applyFont="1" applyFill="1" applyAlignment="1">
      <alignment horizontal="center"/>
    </xf>
    <xf numFmtId="170" fontId="4" fillId="0" borderId="0" xfId="0" applyNumberFormat="1" applyFont="1" applyFill="1" applyBorder="1" applyAlignment="1">
      <alignment horizontal="center"/>
    </xf>
    <xf numFmtId="10" fontId="0" fillId="0" borderId="0" xfId="0" applyNumberFormat="1" applyFill="1" applyBorder="1"/>
  </cellXfs>
  <cellStyles count="1">
    <cellStyle name="Normal" xfId="0" builtinId="0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qPCR #20: Efficiency Curve</a:t>
            </a:r>
          </a:p>
        </c:rich>
      </c:tx>
      <c:layout>
        <c:manualLayout>
          <c:xMode val="edge"/>
          <c:yMode val="edge"/>
          <c:x val="0.343268753693538"/>
          <c:y val="0.0165487262258653"/>
        </c:manualLayout>
      </c:layout>
    </c:title>
    <c:plotArea>
      <c:layout/>
      <c:scatterChart>
        <c:scatterStyle val="lineMarker"/>
        <c:ser>
          <c:idx val="6"/>
          <c:order val="0"/>
          <c:tx>
            <c:strRef>
              <c:f>'raw data'!$L$73:$R$73</c:f>
              <c:strCache>
                <c:ptCount val="1"/>
                <c:pt idx="0">
                  <c:v>Ntm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data'!$R$75:$R$79</c:f>
                <c:numCache>
                  <c:formatCode>General</c:formatCode>
                  <c:ptCount val="5"/>
                  <c:pt idx="0">
                    <c:v>0.324374676017448</c:v>
                  </c:pt>
                  <c:pt idx="1">
                    <c:v>0.0362905520074137</c:v>
                  </c:pt>
                  <c:pt idx="2">
                    <c:v>0.197215914910688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data'!$R$75:$R$79</c:f>
                <c:numCache>
                  <c:formatCode>General</c:formatCode>
                  <c:ptCount val="5"/>
                  <c:pt idx="0">
                    <c:v>0.324374676017448</c:v>
                  </c:pt>
                  <c:pt idx="1">
                    <c:v>0.0362905520074137</c:v>
                  </c:pt>
                  <c:pt idx="2">
                    <c:v>0.197215914910688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data'!$N$75:$N$79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data'!$Q$75:$Q$77</c:f>
              <c:numCache>
                <c:formatCode>0.00</c:formatCode>
                <c:ptCount val="3"/>
                <c:pt idx="0">
                  <c:v>27.88123958956415</c:v>
                </c:pt>
                <c:pt idx="1">
                  <c:v>31.35423320023448</c:v>
                </c:pt>
                <c:pt idx="2">
                  <c:v>35.75142381229476</c:v>
                </c:pt>
              </c:numCache>
            </c:numRef>
          </c:yVal>
        </c:ser>
        <c:ser>
          <c:idx val="3"/>
          <c:order val="1"/>
          <c:tx>
            <c:strRef>
              <c:f>'raw data'!$L$37:$R$37</c:f>
              <c:strCache>
                <c:ptCount val="1"/>
                <c:pt idx="0">
                  <c:v>Syt8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data'!$R$39:$R$43</c:f>
                <c:numCache>
                  <c:formatCode>General</c:formatCode>
                  <c:ptCount val="5"/>
                  <c:pt idx="0">
                    <c:v>0.321012564461776</c:v>
                  </c:pt>
                  <c:pt idx="1">
                    <c:v>0.165025543170876</c:v>
                  </c:pt>
                  <c:pt idx="2">
                    <c:v>0.0272250538897654</c:v>
                  </c:pt>
                  <c:pt idx="3">
                    <c:v>0.208270400608231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data'!$R$39:$R$43</c:f>
                <c:numCache>
                  <c:formatCode>General</c:formatCode>
                  <c:ptCount val="5"/>
                  <c:pt idx="0">
                    <c:v>0.321012564461776</c:v>
                  </c:pt>
                  <c:pt idx="1">
                    <c:v>0.165025543170876</c:v>
                  </c:pt>
                  <c:pt idx="2">
                    <c:v>0.0272250538897654</c:v>
                  </c:pt>
                  <c:pt idx="3">
                    <c:v>0.208270400608231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data'!$N$39:$N$43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data'!$Q$39:$Q$42</c:f>
              <c:numCache>
                <c:formatCode>0.00</c:formatCode>
                <c:ptCount val="4"/>
                <c:pt idx="0">
                  <c:v>27.14407686315961</c:v>
                </c:pt>
                <c:pt idx="1">
                  <c:v>29.87638427302852</c:v>
                </c:pt>
                <c:pt idx="2">
                  <c:v>32.90098196444766</c:v>
                </c:pt>
                <c:pt idx="3">
                  <c:v>36.19153980560527</c:v>
                </c:pt>
              </c:numCache>
            </c:numRef>
          </c:yVal>
        </c:ser>
        <c:ser>
          <c:idx val="7"/>
          <c:order val="2"/>
          <c:tx>
            <c:strRef>
              <c:f>'raw data'!$L$85:$R$85</c:f>
              <c:strCache>
                <c:ptCount val="1"/>
                <c:pt idx="0">
                  <c:v>Pfm1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data'!$R$87:$R$91</c:f>
                <c:numCache>
                  <c:formatCode>General</c:formatCode>
                  <c:ptCount val="5"/>
                  <c:pt idx="0">
                    <c:v>0.126922877293297</c:v>
                  </c:pt>
                  <c:pt idx="1">
                    <c:v>0.335906648046867</c:v>
                  </c:pt>
                  <c:pt idx="2">
                    <c:v>1.579644813664129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data'!$R$87:$R$91</c:f>
                <c:numCache>
                  <c:formatCode>General</c:formatCode>
                  <c:ptCount val="5"/>
                  <c:pt idx="0">
                    <c:v>0.126922877293297</c:v>
                  </c:pt>
                  <c:pt idx="1">
                    <c:v>0.335906648046867</c:v>
                  </c:pt>
                  <c:pt idx="2">
                    <c:v>1.579644813664129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data'!$N$87:$N$91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data'!$Q$87:$Q$90</c:f>
              <c:numCache>
                <c:formatCode>0.00</c:formatCode>
                <c:ptCount val="4"/>
                <c:pt idx="0">
                  <c:v>27.09299393774867</c:v>
                </c:pt>
                <c:pt idx="1">
                  <c:v>30.43645374871398</c:v>
                </c:pt>
                <c:pt idx="2">
                  <c:v>34.10856255444402</c:v>
                </c:pt>
                <c:pt idx="3">
                  <c:v>36.71376453732127</c:v>
                </c:pt>
              </c:numCache>
            </c:numRef>
          </c:yVal>
        </c:ser>
        <c:ser>
          <c:idx val="0"/>
          <c:order val="3"/>
          <c:tx>
            <c:strRef>
              <c:f>'raw data'!$L$1:$R$1</c:f>
              <c:strCache>
                <c:ptCount val="1"/>
                <c:pt idx="0">
                  <c:v>Hyal1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data'!$R$3:$R$7</c:f>
                <c:numCache>
                  <c:formatCode>General</c:formatCode>
                  <c:ptCount val="5"/>
                  <c:pt idx="0">
                    <c:v>0.146472412017626</c:v>
                  </c:pt>
                  <c:pt idx="1">
                    <c:v>0.160081287436158</c:v>
                  </c:pt>
                  <c:pt idx="2">
                    <c:v>0.514250804578333</c:v>
                  </c:pt>
                  <c:pt idx="3">
                    <c:v>0.139807807391566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data'!$R$3:$R$7</c:f>
                <c:numCache>
                  <c:formatCode>General</c:formatCode>
                  <c:ptCount val="5"/>
                  <c:pt idx="0">
                    <c:v>0.146472412017626</c:v>
                  </c:pt>
                  <c:pt idx="1">
                    <c:v>0.160081287436158</c:v>
                  </c:pt>
                  <c:pt idx="2">
                    <c:v>0.514250804578333</c:v>
                  </c:pt>
                  <c:pt idx="3">
                    <c:v>0.139807807391566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data'!$N$3:$N$7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data'!$Q$3:$Q$7</c:f>
              <c:numCache>
                <c:formatCode>0.00</c:formatCode>
                <c:ptCount val="5"/>
                <c:pt idx="0">
                  <c:v>25.20563258129295</c:v>
                </c:pt>
                <c:pt idx="1">
                  <c:v>28.71216955948751</c:v>
                </c:pt>
                <c:pt idx="2">
                  <c:v>31.80361555052349</c:v>
                </c:pt>
                <c:pt idx="3">
                  <c:v>33.95238371195893</c:v>
                </c:pt>
                <c:pt idx="4">
                  <c:v>37.27005288389588</c:v>
                </c:pt>
              </c:numCache>
            </c:numRef>
          </c:yVal>
        </c:ser>
        <c:ser>
          <c:idx val="1"/>
          <c:order val="4"/>
          <c:tx>
            <c:strRef>
              <c:f>'raw data'!$L$13:$R$13</c:f>
              <c:strCache>
                <c:ptCount val="1"/>
                <c:pt idx="0">
                  <c:v>Syn3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data'!$R$15:$R$19</c:f>
                <c:numCache>
                  <c:formatCode>General</c:formatCode>
                  <c:ptCount val="5"/>
                  <c:pt idx="0">
                    <c:v>0.205312000029743</c:v>
                  </c:pt>
                  <c:pt idx="1">
                    <c:v>0.170954188640653</c:v>
                  </c:pt>
                  <c:pt idx="2">
                    <c:v>0.0609958088320857</c:v>
                  </c:pt>
                  <c:pt idx="3">
                    <c:v>0.687627595547558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data'!$R$15:$R$19</c:f>
                <c:numCache>
                  <c:formatCode>General</c:formatCode>
                  <c:ptCount val="5"/>
                  <c:pt idx="0">
                    <c:v>0.205312000029743</c:v>
                  </c:pt>
                  <c:pt idx="1">
                    <c:v>0.170954188640653</c:v>
                  </c:pt>
                  <c:pt idx="2">
                    <c:v>0.0609958088320857</c:v>
                  </c:pt>
                  <c:pt idx="3">
                    <c:v>0.687627595547558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data'!$N$15:$N$19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data'!$Q$15:$Q$18</c:f>
              <c:numCache>
                <c:formatCode>0.00</c:formatCode>
                <c:ptCount val="4"/>
                <c:pt idx="0">
                  <c:v>24.0613716234308</c:v>
                </c:pt>
                <c:pt idx="1">
                  <c:v>27.05514679238888</c:v>
                </c:pt>
                <c:pt idx="2">
                  <c:v>29.92943793744881</c:v>
                </c:pt>
                <c:pt idx="3">
                  <c:v>33.37376748844521</c:v>
                </c:pt>
              </c:numCache>
            </c:numRef>
          </c:yVal>
        </c:ser>
        <c:ser>
          <c:idx val="5"/>
          <c:order val="5"/>
          <c:tx>
            <c:strRef>
              <c:f>'raw data'!$L$61:$R$61</c:f>
              <c:strCache>
                <c:ptCount val="1"/>
                <c:pt idx="0">
                  <c:v>Armcx1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data'!$R$63:$R$67</c:f>
                <c:numCache>
                  <c:formatCode>General</c:formatCode>
                  <c:ptCount val="5"/>
                  <c:pt idx="0">
                    <c:v>0.0570640949906681</c:v>
                  </c:pt>
                  <c:pt idx="1">
                    <c:v>0.384011453266698</c:v>
                  </c:pt>
                  <c:pt idx="2">
                    <c:v>0.408637008804382</c:v>
                  </c:pt>
                  <c:pt idx="3">
                    <c:v>0.399490742094418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data'!$R$63:$R$67</c:f>
                <c:numCache>
                  <c:formatCode>General</c:formatCode>
                  <c:ptCount val="5"/>
                  <c:pt idx="0">
                    <c:v>0.0570640949906681</c:v>
                  </c:pt>
                  <c:pt idx="1">
                    <c:v>0.384011453266698</c:v>
                  </c:pt>
                  <c:pt idx="2">
                    <c:v>0.408637008804382</c:v>
                  </c:pt>
                  <c:pt idx="3">
                    <c:v>0.399490742094418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data'!$N$63:$N$67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data'!$Q$63:$Q$67</c:f>
              <c:numCache>
                <c:formatCode>0.00</c:formatCode>
                <c:ptCount val="5"/>
                <c:pt idx="0">
                  <c:v>24.09835717865437</c:v>
                </c:pt>
                <c:pt idx="1">
                  <c:v>27.07170225929254</c:v>
                </c:pt>
                <c:pt idx="2">
                  <c:v>30.93897953633287</c:v>
                </c:pt>
                <c:pt idx="3">
                  <c:v>33.19827906032524</c:v>
                </c:pt>
                <c:pt idx="4">
                  <c:v>36.91034202300094</c:v>
                </c:pt>
              </c:numCache>
            </c:numRef>
          </c:yVal>
        </c:ser>
        <c:ser>
          <c:idx val="4"/>
          <c:order val="6"/>
          <c:tx>
            <c:strRef>
              <c:f>'raw data'!$L$49:$R$49</c:f>
              <c:strCache>
                <c:ptCount val="1"/>
                <c:pt idx="0">
                  <c:v>Myeov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data'!$R$51:$R$55</c:f>
                <c:numCache>
                  <c:formatCode>General</c:formatCode>
                  <c:ptCount val="5"/>
                  <c:pt idx="0">
                    <c:v>0.16764045113673</c:v>
                  </c:pt>
                  <c:pt idx="1">
                    <c:v>0.0410752556811908</c:v>
                  </c:pt>
                  <c:pt idx="2">
                    <c:v>0.135195364603487</c:v>
                  </c:pt>
                  <c:pt idx="3">
                    <c:v>0.745953113627042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data'!$R$51:$R$55</c:f>
                <c:numCache>
                  <c:formatCode>General</c:formatCode>
                  <c:ptCount val="5"/>
                  <c:pt idx="0">
                    <c:v>0.16764045113673</c:v>
                  </c:pt>
                  <c:pt idx="1">
                    <c:v>0.0410752556811908</c:v>
                  </c:pt>
                  <c:pt idx="2">
                    <c:v>0.135195364603487</c:v>
                  </c:pt>
                  <c:pt idx="3">
                    <c:v>0.745953113627042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data'!$N$51:$N$55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data'!$Q$51:$Q$54</c:f>
              <c:numCache>
                <c:formatCode>0.00</c:formatCode>
                <c:ptCount val="4"/>
                <c:pt idx="0">
                  <c:v>23.90690356183197</c:v>
                </c:pt>
                <c:pt idx="1">
                  <c:v>26.84555251624422</c:v>
                </c:pt>
                <c:pt idx="2">
                  <c:v>29.66198254365911</c:v>
                </c:pt>
                <c:pt idx="3">
                  <c:v>33.37811556112847</c:v>
                </c:pt>
              </c:numCache>
            </c:numRef>
          </c:yVal>
        </c:ser>
        <c:ser>
          <c:idx val="2"/>
          <c:order val="7"/>
          <c:tx>
            <c:strRef>
              <c:f>'raw data'!$L$25:$R$25</c:f>
              <c:strCache>
                <c:ptCount val="1"/>
                <c:pt idx="0">
                  <c:v>H19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data'!$R$27:$R$31</c:f>
                <c:numCache>
                  <c:formatCode>General</c:formatCode>
                  <c:ptCount val="5"/>
                  <c:pt idx="0">
                    <c:v>0.0175168608180251</c:v>
                  </c:pt>
                  <c:pt idx="1">
                    <c:v>0.235978529750387</c:v>
                  </c:pt>
                  <c:pt idx="2">
                    <c:v>0.105172100690707</c:v>
                  </c:pt>
                  <c:pt idx="3">
                    <c:v>0.27157079664586</c:v>
                  </c:pt>
                  <c:pt idx="4">
                    <c:v>0.322797456715542</c:v>
                  </c:pt>
                </c:numCache>
              </c:numRef>
            </c:plus>
            <c:minus>
              <c:numRef>
                <c:f>'raw data'!$R$27:$R$31</c:f>
                <c:numCache>
                  <c:formatCode>General</c:formatCode>
                  <c:ptCount val="5"/>
                  <c:pt idx="0">
                    <c:v>0.0175168608180251</c:v>
                  </c:pt>
                  <c:pt idx="1">
                    <c:v>0.235978529750387</c:v>
                  </c:pt>
                  <c:pt idx="2">
                    <c:v>0.105172100690707</c:v>
                  </c:pt>
                  <c:pt idx="3">
                    <c:v>0.27157079664586</c:v>
                  </c:pt>
                  <c:pt idx="4">
                    <c:v>0.322797456715542</c:v>
                  </c:pt>
                </c:numCache>
              </c:numRef>
            </c:minus>
          </c:errBars>
          <c:xVal>
            <c:numRef>
              <c:f>'raw data'!$N$27:$N$31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data'!$Q$27:$Q$31</c:f>
              <c:numCache>
                <c:formatCode>0.00</c:formatCode>
                <c:ptCount val="5"/>
                <c:pt idx="0">
                  <c:v>20.71870370183365</c:v>
                </c:pt>
                <c:pt idx="1">
                  <c:v>23.94839510254005</c:v>
                </c:pt>
                <c:pt idx="2">
                  <c:v>26.91348428791439</c:v>
                </c:pt>
                <c:pt idx="3">
                  <c:v>30.44119784146972</c:v>
                </c:pt>
                <c:pt idx="4">
                  <c:v>34.20424172919446</c:v>
                </c:pt>
              </c:numCache>
            </c:numRef>
          </c:yVal>
        </c:ser>
        <c:axId val="483679480"/>
        <c:axId val="483829704"/>
      </c:scatterChart>
      <c:valAx>
        <c:axId val="4836794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Relative Log Concentration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483829704"/>
        <c:crosses val="autoZero"/>
        <c:crossBetween val="midCat"/>
      </c:valAx>
      <c:valAx>
        <c:axId val="48382970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Ct</a:t>
                </a:r>
              </a:p>
            </c:rich>
          </c:tx>
          <c:layout/>
        </c:title>
        <c:numFmt formatCode="0" sourceLinked="0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483679480"/>
        <c:crossesAt val="0.1"/>
        <c:crossBetween val="midCat"/>
      </c:valAx>
    </c:plotArea>
    <c:legend>
      <c:legendPos val="r"/>
      <c:layout/>
      <c:txPr>
        <a:bodyPr/>
        <a:lstStyle/>
        <a:p>
          <a:pPr>
            <a:defRPr sz="1200"/>
          </a:pPr>
          <a:endParaRPr lang="en-US"/>
        </a:p>
      </c:txPr>
    </c:legend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406400</xdr:colOff>
      <xdr:row>1</xdr:row>
      <xdr:rowOff>50800</xdr:rowOff>
    </xdr:from>
    <xdr:to>
      <xdr:col>27</xdr:col>
      <xdr:colOff>406400</xdr:colOff>
      <xdr:row>28</xdr:row>
      <xdr:rowOff>127000</xdr:rowOff>
    </xdr:to>
    <xdr:graphicFrame macro="">
      <xdr:nvGraphicFramePr>
        <xdr:cNvPr id="2" name="Chart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9"/>
  <sheetViews>
    <sheetView workbookViewId="0">
      <selection activeCell="A10" sqref="A10"/>
    </sheetView>
  </sheetViews>
  <sheetFormatPr baseColWidth="10" defaultRowHeight="13"/>
  <cols>
    <col min="3" max="3" width="13.42578125" bestFit="1" customWidth="1"/>
  </cols>
  <sheetData>
    <row r="1" spans="1:4">
      <c r="A1" s="8" t="s">
        <v>118</v>
      </c>
    </row>
    <row r="2" spans="1:4">
      <c r="A2" t="s">
        <v>121</v>
      </c>
    </row>
    <row r="3" spans="1:4">
      <c r="A3" t="s">
        <v>122</v>
      </c>
    </row>
    <row r="4" spans="1:4">
      <c r="A4" t="s">
        <v>123</v>
      </c>
    </row>
    <row r="5" spans="1:4">
      <c r="A5" t="s">
        <v>124</v>
      </c>
      <c r="C5" t="s">
        <v>119</v>
      </c>
      <c r="D5">
        <v>2</v>
      </c>
    </row>
    <row r="6" spans="1:4">
      <c r="A6" t="s">
        <v>125</v>
      </c>
      <c r="C6" t="s">
        <v>0</v>
      </c>
      <c r="D6">
        <v>12</v>
      </c>
    </row>
    <row r="7" spans="1:4">
      <c r="A7" t="s">
        <v>126</v>
      </c>
      <c r="C7" t="s">
        <v>1</v>
      </c>
      <c r="D7">
        <v>100</v>
      </c>
    </row>
    <row r="8" spans="1:4">
      <c r="A8" t="s">
        <v>127</v>
      </c>
    </row>
    <row r="9" spans="1:4">
      <c r="A9" t="s">
        <v>128</v>
      </c>
    </row>
  </sheetData>
  <sheetCalcPr fullCalcOnLoad="1"/>
  <phoneticPr fontId="5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1:U97"/>
  <sheetViews>
    <sheetView tabSelected="1" topLeftCell="M55" zoomScale="99" zoomScaleNormal="99" zoomScalePageLayoutView="99" workbookViewId="0">
      <selection activeCell="R98" sqref="R98"/>
    </sheetView>
  </sheetViews>
  <sheetFormatPr baseColWidth="10" defaultRowHeight="13"/>
  <cols>
    <col min="2" max="2" width="7.28515625" bestFit="1" customWidth="1"/>
    <col min="3" max="5" width="0" hidden="1" customWidth="1"/>
    <col min="6" max="6" width="5.5703125" style="48" bestFit="1" customWidth="1"/>
    <col min="8" max="8" width="4.7109375" bestFit="1" customWidth="1"/>
    <col min="9" max="9" width="6.5703125" bestFit="1" customWidth="1"/>
    <col min="10" max="10" width="6.5703125" style="68" customWidth="1"/>
    <col min="11" max="11" width="9.140625" customWidth="1"/>
    <col min="12" max="12" width="1.85546875" customWidth="1"/>
    <col min="13" max="13" width="6" customWidth="1"/>
    <col min="14" max="14" width="5.85546875" bestFit="1" customWidth="1"/>
    <col min="15" max="16" width="7.42578125" style="35" bestFit="1" customWidth="1"/>
    <col min="17" max="17" width="7.42578125" style="32" bestFit="1" customWidth="1"/>
    <col min="18" max="18" width="7.42578125" style="26" bestFit="1" customWidth="1"/>
    <col min="19" max="19" width="7.42578125" bestFit="1" customWidth="1"/>
  </cols>
  <sheetData>
    <row r="1" spans="1:19" ht="14" thickBot="1">
      <c r="A1" s="43" t="s">
        <v>95</v>
      </c>
      <c r="B1" s="43" t="s">
        <v>96</v>
      </c>
      <c r="C1" s="43"/>
      <c r="D1" s="43"/>
      <c r="E1" s="43"/>
      <c r="F1" s="45" t="s">
        <v>97</v>
      </c>
      <c r="G1" s="43" t="s">
        <v>89</v>
      </c>
      <c r="H1" s="43"/>
      <c r="I1" s="43"/>
      <c r="J1" s="67" t="s">
        <v>120</v>
      </c>
      <c r="L1" s="71" t="str">
        <f>G2</f>
        <v>Hyal1</v>
      </c>
      <c r="M1" s="71"/>
      <c r="N1" s="72"/>
      <c r="O1" s="72"/>
      <c r="P1" s="72"/>
      <c r="Q1" s="72"/>
      <c r="R1" s="72"/>
      <c r="S1" s="72"/>
    </row>
    <row r="2" spans="1:19">
      <c r="A2" s="1" t="s">
        <v>5</v>
      </c>
      <c r="B2" s="2" t="s">
        <v>6</v>
      </c>
      <c r="C2" s="1"/>
      <c r="D2" s="1"/>
      <c r="E2" s="3"/>
      <c r="F2" s="46">
        <v>25.102060945498849</v>
      </c>
      <c r="G2" t="str">
        <f>'primers used'!A2</f>
        <v>Hyal1</v>
      </c>
      <c r="H2" t="s">
        <v>2</v>
      </c>
      <c r="I2">
        <v>1</v>
      </c>
      <c r="J2" s="68">
        <v>85</v>
      </c>
      <c r="N2" s="9"/>
      <c r="O2" s="44" t="s">
        <v>102</v>
      </c>
      <c r="P2" s="44" t="s">
        <v>103</v>
      </c>
      <c r="Q2" s="34" t="s">
        <v>101</v>
      </c>
      <c r="R2" s="28" t="s">
        <v>90</v>
      </c>
      <c r="S2" s="21" t="s">
        <v>100</v>
      </c>
    </row>
    <row r="3" spans="1:19">
      <c r="A3" s="1" t="s">
        <v>7</v>
      </c>
      <c r="B3" s="2" t="s">
        <v>6</v>
      </c>
      <c r="C3" s="1"/>
      <c r="D3" s="1"/>
      <c r="E3" s="3"/>
      <c r="F3" s="46">
        <v>28.598974995600308</v>
      </c>
      <c r="G3" t="str">
        <f>G2</f>
        <v>Hyal1</v>
      </c>
      <c r="H3" t="s">
        <v>2</v>
      </c>
      <c r="I3">
        <v>0.1</v>
      </c>
      <c r="J3" s="68">
        <v>85</v>
      </c>
      <c r="M3">
        <v>1</v>
      </c>
      <c r="N3" s="73">
        <f>LOG(M3)</f>
        <v>0</v>
      </c>
      <c r="O3" s="74"/>
      <c r="P3" s="74"/>
      <c r="Q3" s="75">
        <f>AVERAGE(F2,F7)</f>
        <v>25.205632581292946</v>
      </c>
      <c r="R3" s="75">
        <f>STDEV(F2,F7)</f>
        <v>0.14647241201762623</v>
      </c>
      <c r="S3" s="76">
        <f>R3/Q3</f>
        <v>5.81109843386096E-3</v>
      </c>
    </row>
    <row r="4" spans="1:19">
      <c r="A4" s="1" t="s">
        <v>8</v>
      </c>
      <c r="B4" s="2" t="s">
        <v>6</v>
      </c>
      <c r="C4" s="1"/>
      <c r="D4" s="1"/>
      <c r="E4" s="3"/>
      <c r="F4" s="46">
        <v>31.439985319375602</v>
      </c>
      <c r="G4" t="str">
        <f>G3</f>
        <v>Hyal1</v>
      </c>
      <c r="H4" t="s">
        <v>2</v>
      </c>
      <c r="I4" s="41">
        <v>0.01</v>
      </c>
      <c r="J4" s="68">
        <v>85</v>
      </c>
      <c r="M4" s="22">
        <f>M3/10</f>
        <v>0.1</v>
      </c>
      <c r="N4" s="73">
        <f>LOG(M4)</f>
        <v>-1</v>
      </c>
      <c r="O4" s="74">
        <f>F3-F2</f>
        <v>3.4969140501014593</v>
      </c>
      <c r="P4" s="74">
        <f>F8-F7</f>
        <v>3.5161599062876725</v>
      </c>
      <c r="Q4" s="77">
        <f t="shared" ref="Q4:Q7" si="0">AVERAGE(F3,F8)</f>
        <v>28.712169559487513</v>
      </c>
      <c r="R4" s="77">
        <f t="shared" ref="R4:R7" si="1">STDEV(F3,F8)</f>
        <v>0.16008128743615824</v>
      </c>
      <c r="S4" s="78">
        <f t="shared" ref="S4:S7" si="2">R4/Q4</f>
        <v>5.5753810977081575E-3</v>
      </c>
    </row>
    <row r="5" spans="1:19">
      <c r="A5" s="1" t="s">
        <v>9</v>
      </c>
      <c r="B5" s="2" t="s">
        <v>6</v>
      </c>
      <c r="C5" s="1"/>
      <c r="D5" s="1"/>
      <c r="E5" s="3"/>
      <c r="F5" s="46">
        <v>34.05124276062633</v>
      </c>
      <c r="G5" t="str">
        <f>G4</f>
        <v>Hyal1</v>
      </c>
      <c r="H5" t="s">
        <v>2</v>
      </c>
      <c r="I5" s="42">
        <v>1E-3</v>
      </c>
      <c r="J5" s="68">
        <v>85.5</v>
      </c>
      <c r="M5" s="22">
        <f t="shared" ref="M5:M7" si="3">M4/10</f>
        <v>0.01</v>
      </c>
      <c r="N5" s="73">
        <f>LOG(M5)</f>
        <v>-2</v>
      </c>
      <c r="O5" s="74">
        <f t="shared" ref="O5:O7" si="4">F4-F3</f>
        <v>2.8410103237752935</v>
      </c>
      <c r="P5" s="74">
        <f t="shared" ref="P5:P7" si="5">F9-F8</f>
        <v>3.3418816582966571</v>
      </c>
      <c r="Q5" s="77">
        <f t="shared" si="0"/>
        <v>31.803615550523489</v>
      </c>
      <c r="R5" s="77">
        <f t="shared" si="1"/>
        <v>0.51425080457833328</v>
      </c>
      <c r="S5" s="78">
        <f t="shared" si="2"/>
        <v>1.6169570524501849E-2</v>
      </c>
    </row>
    <row r="6" spans="1:19">
      <c r="A6" s="49" t="s">
        <v>10</v>
      </c>
      <c r="B6" s="50" t="s">
        <v>6</v>
      </c>
      <c r="C6" s="49"/>
      <c r="D6" s="49"/>
      <c r="E6" s="51"/>
      <c r="F6" s="52">
        <v>37.270052883895886</v>
      </c>
      <c r="G6" s="53" t="str">
        <f t="shared" ref="G6:G13" si="6">G5</f>
        <v>Hyal1</v>
      </c>
      <c r="H6" s="53" t="s">
        <v>2</v>
      </c>
      <c r="I6" s="54">
        <v>1E-4</v>
      </c>
      <c r="J6" s="69">
        <v>76.5</v>
      </c>
      <c r="M6" s="23">
        <f t="shared" si="3"/>
        <v>1E-3</v>
      </c>
      <c r="N6" s="8">
        <f>LOG(M6)</f>
        <v>-3</v>
      </c>
      <c r="O6" s="11">
        <f t="shared" si="4"/>
        <v>2.6112574412507286</v>
      </c>
      <c r="P6" s="11">
        <f t="shared" si="5"/>
        <v>1.6862788816201615</v>
      </c>
      <c r="Q6" s="33">
        <f t="shared" si="0"/>
        <v>33.95238371195893</v>
      </c>
      <c r="R6" s="27">
        <f t="shared" si="1"/>
        <v>0.13980780739156634</v>
      </c>
      <c r="S6" s="39">
        <f t="shared" si="2"/>
        <v>4.1177611733435471E-3</v>
      </c>
    </row>
    <row r="7" spans="1:19">
      <c r="A7" s="1" t="s">
        <v>11</v>
      </c>
      <c r="B7" s="2" t="s">
        <v>6</v>
      </c>
      <c r="C7" s="1"/>
      <c r="D7" s="1"/>
      <c r="E7" s="3"/>
      <c r="F7" s="46">
        <v>25.309204217087046</v>
      </c>
      <c r="G7" t="str">
        <f t="shared" si="6"/>
        <v>Hyal1</v>
      </c>
      <c r="H7" t="s">
        <v>2</v>
      </c>
      <c r="I7">
        <v>1</v>
      </c>
      <c r="J7" s="68">
        <v>85.5</v>
      </c>
      <c r="M7" s="24">
        <f t="shared" si="3"/>
        <v>1E-4</v>
      </c>
      <c r="N7" s="10">
        <f>LOG(M7)</f>
        <v>-4</v>
      </c>
      <c r="O7" s="12">
        <f t="shared" si="4"/>
        <v>3.2188101232695558</v>
      </c>
      <c r="P7" s="12" t="e">
        <f t="shared" si="5"/>
        <v>#VALUE!</v>
      </c>
      <c r="Q7" s="18">
        <f t="shared" si="0"/>
        <v>37.270052883895886</v>
      </c>
      <c r="R7" s="30" t="e">
        <f t="shared" si="1"/>
        <v>#DIV/0!</v>
      </c>
      <c r="S7" s="40" t="e">
        <f t="shared" si="2"/>
        <v>#DIV/0!</v>
      </c>
    </row>
    <row r="8" spans="1:19">
      <c r="A8" s="1" t="s">
        <v>12</v>
      </c>
      <c r="B8" s="2" t="s">
        <v>6</v>
      </c>
      <c r="C8" s="1"/>
      <c r="D8" s="1"/>
      <c r="E8" s="3"/>
      <c r="F8" s="46">
        <v>28.825364123374719</v>
      </c>
      <c r="G8" t="str">
        <f t="shared" si="6"/>
        <v>Hyal1</v>
      </c>
      <c r="H8" t="s">
        <v>2</v>
      </c>
      <c r="I8">
        <v>0.1</v>
      </c>
      <c r="J8" s="68">
        <v>85.5</v>
      </c>
      <c r="N8" s="13" t="s">
        <v>91</v>
      </c>
      <c r="O8" s="36">
        <f>SLOPE(F2:F4,N3:N5)</f>
        <v>-3.1689621869383764</v>
      </c>
      <c r="P8" s="36">
        <f>SLOPE(F7:F9,N3:N5)</f>
        <v>-3.4290207822921648</v>
      </c>
      <c r="Q8" s="32">
        <f>SLOPE(Q3:Q5,N3:N5)</f>
        <v>-3.2989914846152715</v>
      </c>
      <c r="R8" s="37">
        <f>F12</f>
        <v>36.218519633638806</v>
      </c>
      <c r="S8" s="38" t="s">
        <v>98</v>
      </c>
    </row>
    <row r="9" spans="1:19">
      <c r="A9" s="1" t="s">
        <v>13</v>
      </c>
      <c r="B9" s="2" t="s">
        <v>6</v>
      </c>
      <c r="C9" s="1"/>
      <c r="D9" s="1"/>
      <c r="E9" s="3"/>
      <c r="F9" s="46">
        <v>32.167245781671376</v>
      </c>
      <c r="G9" t="str">
        <f t="shared" si="6"/>
        <v>Hyal1</v>
      </c>
      <c r="H9" t="s">
        <v>2</v>
      </c>
      <c r="I9" s="41">
        <v>0.01</v>
      </c>
      <c r="J9" s="68">
        <v>85.5</v>
      </c>
      <c r="N9" s="13" t="s">
        <v>92</v>
      </c>
      <c r="O9" s="36">
        <f>10^(-1/O8)</f>
        <v>2.068048517687898</v>
      </c>
      <c r="P9" s="36">
        <f>10^(-1/P8)</f>
        <v>1.957169527903196</v>
      </c>
      <c r="R9" s="19" t="str">
        <f>F13</f>
        <v>N/A</v>
      </c>
      <c r="S9" s="31" t="s">
        <v>99</v>
      </c>
    </row>
    <row r="10" spans="1:19">
      <c r="A10" s="1" t="s">
        <v>14</v>
      </c>
      <c r="B10" s="2" t="s">
        <v>6</v>
      </c>
      <c r="C10" s="1"/>
      <c r="D10" s="1"/>
      <c r="E10" s="3"/>
      <c r="F10" s="46">
        <v>33.853524663291537</v>
      </c>
      <c r="G10" t="str">
        <f t="shared" si="6"/>
        <v>Hyal1</v>
      </c>
      <c r="H10" t="s">
        <v>2</v>
      </c>
      <c r="I10" s="42">
        <v>1E-3</v>
      </c>
      <c r="J10" s="68">
        <v>85.5</v>
      </c>
      <c r="N10" s="14" t="s">
        <v>93</v>
      </c>
      <c r="O10" s="36">
        <f>ABS(O9-P9)</f>
        <v>0.11087898978470201</v>
      </c>
      <c r="P10" s="36"/>
      <c r="Q10" s="17"/>
      <c r="R10" s="29"/>
    </row>
    <row r="11" spans="1:19">
      <c r="A11" s="49" t="s">
        <v>104</v>
      </c>
      <c r="B11" s="50" t="s">
        <v>6</v>
      </c>
      <c r="C11" s="49"/>
      <c r="D11" s="49"/>
      <c r="E11" s="51"/>
      <c r="F11" s="52" t="s">
        <v>129</v>
      </c>
      <c r="G11" s="53" t="str">
        <f t="shared" si="6"/>
        <v>Hyal1</v>
      </c>
      <c r="H11" s="53" t="s">
        <v>2</v>
      </c>
      <c r="I11" s="54">
        <v>1E-4</v>
      </c>
      <c r="J11" s="69">
        <v>57.5</v>
      </c>
      <c r="N11" s="13" t="s">
        <v>94</v>
      </c>
      <c r="O11" s="36">
        <f>AVERAGE(O9,P9)</f>
        <v>2.0126090227955471</v>
      </c>
      <c r="P11" s="36"/>
      <c r="Q11" s="36">
        <f>10^(-1/Q8)</f>
        <v>2.0096616297427556</v>
      </c>
      <c r="R11" s="29"/>
    </row>
    <row r="12" spans="1:19">
      <c r="A12" s="1" t="s">
        <v>15</v>
      </c>
      <c r="B12" s="2" t="s">
        <v>6</v>
      </c>
      <c r="C12" s="1"/>
      <c r="D12" s="1"/>
      <c r="E12" s="3"/>
      <c r="F12" s="46">
        <v>36.218519633638806</v>
      </c>
      <c r="G12" t="str">
        <f t="shared" si="6"/>
        <v>Hyal1</v>
      </c>
      <c r="H12" t="s">
        <v>3</v>
      </c>
      <c r="J12" s="68">
        <v>85</v>
      </c>
    </row>
    <row r="13" spans="1:19" ht="14" thickBot="1">
      <c r="A13" s="1" t="s">
        <v>16</v>
      </c>
      <c r="B13" s="2" t="s">
        <v>6</v>
      </c>
      <c r="C13" s="1"/>
      <c r="D13" s="1"/>
      <c r="E13" s="3"/>
      <c r="F13" s="46" t="s">
        <v>129</v>
      </c>
      <c r="G13" t="str">
        <f t="shared" si="6"/>
        <v>Hyal1</v>
      </c>
      <c r="H13" s="43" t="s">
        <v>4</v>
      </c>
      <c r="I13" s="43"/>
      <c r="J13" s="67">
        <v>57.5</v>
      </c>
      <c r="L13" s="71" t="str">
        <f>G14</f>
        <v>Syn3</v>
      </c>
      <c r="M13" s="71"/>
      <c r="N13" s="72"/>
      <c r="O13" s="72"/>
      <c r="P13" s="72"/>
      <c r="Q13" s="72"/>
      <c r="R13" s="72"/>
      <c r="S13" s="72"/>
    </row>
    <row r="14" spans="1:19">
      <c r="A14" s="4" t="s">
        <v>17</v>
      </c>
      <c r="B14" s="5" t="s">
        <v>6</v>
      </c>
      <c r="C14" s="4"/>
      <c r="D14" s="4"/>
      <c r="E14" s="6"/>
      <c r="F14" s="47">
        <v>24.206549130910648</v>
      </c>
      <c r="G14" s="7" t="str">
        <f>'primers used'!A3</f>
        <v>Syn3</v>
      </c>
      <c r="H14" t="s">
        <v>2</v>
      </c>
      <c r="I14">
        <v>1</v>
      </c>
      <c r="J14" s="68">
        <v>83.5</v>
      </c>
      <c r="N14" s="9"/>
      <c r="O14" s="44" t="s">
        <v>102</v>
      </c>
      <c r="P14" s="44" t="s">
        <v>103</v>
      </c>
      <c r="Q14" s="34" t="s">
        <v>101</v>
      </c>
      <c r="R14" s="28" t="s">
        <v>90</v>
      </c>
      <c r="S14" s="21" t="s">
        <v>100</v>
      </c>
    </row>
    <row r="15" spans="1:19">
      <c r="A15" s="1" t="s">
        <v>18</v>
      </c>
      <c r="B15" s="2" t="s">
        <v>6</v>
      </c>
      <c r="C15" s="1"/>
      <c r="D15" s="1"/>
      <c r="E15" s="3"/>
      <c r="F15" s="46">
        <v>26.934263926328398</v>
      </c>
      <c r="G15" t="str">
        <f>G14</f>
        <v>Syn3</v>
      </c>
      <c r="H15" t="s">
        <v>2</v>
      </c>
      <c r="I15">
        <v>0.1</v>
      </c>
      <c r="J15" s="68">
        <v>83.5</v>
      </c>
      <c r="M15">
        <v>1</v>
      </c>
      <c r="N15" s="73">
        <f>LOG(M15)</f>
        <v>0</v>
      </c>
      <c r="O15" s="74"/>
      <c r="P15" s="74"/>
      <c r="Q15" s="75">
        <f>AVERAGE(F14,F19)</f>
        <v>24.061371623430801</v>
      </c>
      <c r="R15" s="75">
        <f>STDEV(F14,F19)</f>
        <v>0.20531200002974312</v>
      </c>
      <c r="S15" s="76">
        <f>R15/Q15</f>
        <v>8.532846890150339E-3</v>
      </c>
    </row>
    <row r="16" spans="1:19">
      <c r="A16" s="1" t="s">
        <v>19</v>
      </c>
      <c r="B16" s="2" t="s">
        <v>6</v>
      </c>
      <c r="C16" s="1"/>
      <c r="D16" s="1"/>
      <c r="E16" s="3"/>
      <c r="F16" s="46">
        <v>29.972568487497622</v>
      </c>
      <c r="G16" t="str">
        <f>G15</f>
        <v>Syn3</v>
      </c>
      <c r="H16" t="s">
        <v>2</v>
      </c>
      <c r="I16" s="41">
        <v>0.01</v>
      </c>
      <c r="J16" s="68">
        <v>83.5</v>
      </c>
      <c r="M16" s="22">
        <f>M15/10</f>
        <v>0.1</v>
      </c>
      <c r="N16" s="73">
        <f>LOG(M16)</f>
        <v>-1</v>
      </c>
      <c r="O16" s="74">
        <f>F15-F14</f>
        <v>2.7277147954177501</v>
      </c>
      <c r="P16" s="74">
        <f>F20-F19</f>
        <v>3.25983554249839</v>
      </c>
      <c r="Q16" s="77">
        <f t="shared" ref="Q16:Q19" si="7">AVERAGE(F15,F20)</f>
        <v>27.055146792388875</v>
      </c>
      <c r="R16" s="77">
        <f t="shared" ref="R16:R19" si="8">STDEV(F15,F20)</f>
        <v>0.17095418864065329</v>
      </c>
      <c r="S16" s="78">
        <f t="shared" ref="S16:S19" si="9">R16/Q16</f>
        <v>6.3187307743141109E-3</v>
      </c>
    </row>
    <row r="17" spans="1:21">
      <c r="A17" s="1" t="s">
        <v>20</v>
      </c>
      <c r="B17" s="2" t="s">
        <v>6</v>
      </c>
      <c r="C17" s="1"/>
      <c r="D17" s="1"/>
      <c r="E17" s="3"/>
      <c r="F17" s="46">
        <v>32.887541352702485</v>
      </c>
      <c r="G17" t="str">
        <f>G16</f>
        <v>Syn3</v>
      </c>
      <c r="H17" t="s">
        <v>2</v>
      </c>
      <c r="I17" s="42">
        <v>1E-3</v>
      </c>
      <c r="J17" s="68">
        <v>83.5</v>
      </c>
      <c r="M17" s="22">
        <f t="shared" ref="M17:M19" si="10">M16/10</f>
        <v>0.01</v>
      </c>
      <c r="N17" s="73">
        <f>LOG(M17)</f>
        <v>-2</v>
      </c>
      <c r="O17" s="74">
        <f t="shared" ref="O17:O19" si="11">F16-F15</f>
        <v>3.0383045611692232</v>
      </c>
      <c r="P17" s="74">
        <f t="shared" ref="P17:P19" si="12">F21-F20</f>
        <v>2.7102777289506577</v>
      </c>
      <c r="Q17" s="77">
        <f t="shared" si="7"/>
        <v>29.929437937448814</v>
      </c>
      <c r="R17" s="77">
        <f t="shared" si="8"/>
        <v>6.0995808832085739E-2</v>
      </c>
      <c r="S17" s="78">
        <f t="shared" si="9"/>
        <v>2.0379871135423342E-3</v>
      </c>
    </row>
    <row r="18" spans="1:21">
      <c r="A18" s="61" t="s">
        <v>21</v>
      </c>
      <c r="B18" s="50" t="s">
        <v>6</v>
      </c>
      <c r="C18" s="62"/>
      <c r="D18" s="62"/>
      <c r="E18" s="63"/>
      <c r="F18" s="64" t="s">
        <v>129</v>
      </c>
      <c r="G18" s="53" t="str">
        <f t="shared" ref="G18:G25" si="13">G17</f>
        <v>Syn3</v>
      </c>
      <c r="H18" s="65" t="s">
        <v>105</v>
      </c>
      <c r="I18" s="66">
        <v>1E-4</v>
      </c>
      <c r="J18" s="69">
        <v>56.5</v>
      </c>
      <c r="M18" s="23">
        <f t="shared" si="10"/>
        <v>1E-3</v>
      </c>
      <c r="N18" s="73">
        <f>LOG(M18)</f>
        <v>-3</v>
      </c>
      <c r="O18" s="74">
        <f t="shared" si="11"/>
        <v>2.914972865204863</v>
      </c>
      <c r="P18" s="74">
        <f t="shared" si="12"/>
        <v>3.9736862367879304</v>
      </c>
      <c r="Q18" s="77">
        <f t="shared" si="7"/>
        <v>33.37376748844521</v>
      </c>
      <c r="R18" s="77">
        <f t="shared" si="8"/>
        <v>0.68762759554755815</v>
      </c>
      <c r="S18" s="78">
        <f t="shared" si="9"/>
        <v>2.0603834906731195E-2</v>
      </c>
    </row>
    <row r="19" spans="1:21">
      <c r="A19" s="1" t="s">
        <v>22</v>
      </c>
      <c r="B19" s="2" t="s">
        <v>6</v>
      </c>
      <c r="C19" s="1"/>
      <c r="D19" s="1"/>
      <c r="E19" s="3"/>
      <c r="F19" s="46">
        <v>23.916194115950958</v>
      </c>
      <c r="G19" t="str">
        <f t="shared" si="13"/>
        <v>Syn3</v>
      </c>
      <c r="H19" t="s">
        <v>2</v>
      </c>
      <c r="I19">
        <v>1</v>
      </c>
      <c r="J19" s="68">
        <v>83.5</v>
      </c>
      <c r="M19" s="24">
        <f t="shared" si="10"/>
        <v>1E-4</v>
      </c>
      <c r="N19" s="10">
        <f>LOG(M19)</f>
        <v>-4</v>
      </c>
      <c r="O19" s="12" t="e">
        <f t="shared" si="11"/>
        <v>#VALUE!</v>
      </c>
      <c r="P19" s="12" t="e">
        <f t="shared" si="12"/>
        <v>#VALUE!</v>
      </c>
      <c r="Q19" s="18" t="e">
        <f t="shared" si="7"/>
        <v>#DIV/0!</v>
      </c>
      <c r="R19" s="30" t="e">
        <f t="shared" si="8"/>
        <v>#DIV/0!</v>
      </c>
      <c r="S19" s="40" t="e">
        <f t="shared" si="9"/>
        <v>#DIV/0!</v>
      </c>
    </row>
    <row r="20" spans="1:21">
      <c r="A20" s="1" t="s">
        <v>23</v>
      </c>
      <c r="B20" s="2" t="s">
        <v>6</v>
      </c>
      <c r="C20" s="1"/>
      <c r="D20" s="1"/>
      <c r="E20" s="3"/>
      <c r="F20" s="46">
        <v>27.176029658449348</v>
      </c>
      <c r="G20" t="str">
        <f t="shared" si="13"/>
        <v>Syn3</v>
      </c>
      <c r="H20" t="s">
        <v>2</v>
      </c>
      <c r="I20">
        <v>0.1</v>
      </c>
      <c r="J20" s="68">
        <v>84</v>
      </c>
      <c r="N20" s="13" t="s">
        <v>91</v>
      </c>
      <c r="O20" s="36">
        <f>SLOPE(F14:F17,N15:N18)</f>
        <v>-2.9081281226544733</v>
      </c>
      <c r="P20" s="36">
        <f>SLOPE(F19:F22,N15:N18)</f>
        <v>-3.2541676253661591</v>
      </c>
      <c r="Q20" s="32">
        <f>SLOPE(Q15:Q18,N15:N18)</f>
        <v>-3.0811478740103166</v>
      </c>
      <c r="R20" s="37" t="str">
        <f>F24</f>
        <v>N/A</v>
      </c>
      <c r="S20" s="38" t="s">
        <v>98</v>
      </c>
    </row>
    <row r="21" spans="1:21">
      <c r="A21" s="1" t="s">
        <v>24</v>
      </c>
      <c r="B21" s="2" t="s">
        <v>6</v>
      </c>
      <c r="C21" s="1"/>
      <c r="D21" s="1"/>
      <c r="E21" s="3"/>
      <c r="F21" s="46">
        <v>29.886307387400006</v>
      </c>
      <c r="G21" t="str">
        <f t="shared" si="13"/>
        <v>Syn3</v>
      </c>
      <c r="H21" t="s">
        <v>2</v>
      </c>
      <c r="I21" s="41">
        <v>0.01</v>
      </c>
      <c r="J21" s="68">
        <v>83.5</v>
      </c>
      <c r="N21" s="13" t="s">
        <v>92</v>
      </c>
      <c r="O21" s="36">
        <f>10^(-1/O20)</f>
        <v>2.2073124070810981</v>
      </c>
      <c r="P21" s="36">
        <f>10^(-1/P20)</f>
        <v>2.0290756771203702</v>
      </c>
      <c r="R21" s="19" t="str">
        <f>F25</f>
        <v>N/A</v>
      </c>
      <c r="S21" s="31" t="s">
        <v>99</v>
      </c>
    </row>
    <row r="22" spans="1:21">
      <c r="A22" s="1" t="s">
        <v>25</v>
      </c>
      <c r="B22" s="2" t="s">
        <v>6</v>
      </c>
      <c r="C22" s="1"/>
      <c r="D22" s="1"/>
      <c r="E22" s="3"/>
      <c r="F22" s="46">
        <v>33.859993624187936</v>
      </c>
      <c r="G22" t="str">
        <f t="shared" si="13"/>
        <v>Syn3</v>
      </c>
      <c r="H22" t="s">
        <v>2</v>
      </c>
      <c r="I22" s="42">
        <v>1E-3</v>
      </c>
      <c r="J22" s="68">
        <v>83.5</v>
      </c>
      <c r="N22" s="14" t="s">
        <v>93</v>
      </c>
      <c r="O22" s="36">
        <f>ABS(O21-P21)</f>
        <v>0.17823672996072792</v>
      </c>
      <c r="P22" s="36"/>
      <c r="Q22" s="17"/>
      <c r="R22" s="29"/>
    </row>
    <row r="23" spans="1:21">
      <c r="A23" s="49" t="s">
        <v>26</v>
      </c>
      <c r="B23" s="50" t="s">
        <v>6</v>
      </c>
      <c r="C23" s="49"/>
      <c r="D23" s="49"/>
      <c r="E23" s="51"/>
      <c r="F23" s="52" t="s">
        <v>129</v>
      </c>
      <c r="G23" s="53" t="str">
        <f t="shared" si="13"/>
        <v>Syn3</v>
      </c>
      <c r="H23" s="53" t="s">
        <v>2</v>
      </c>
      <c r="I23" s="54">
        <v>1E-4</v>
      </c>
      <c r="J23" s="69">
        <v>57</v>
      </c>
      <c r="N23" s="13" t="s">
        <v>94</v>
      </c>
      <c r="O23" s="36">
        <f>AVERAGE(O21,P21)</f>
        <v>2.1181940421007344</v>
      </c>
      <c r="P23" s="36"/>
      <c r="Q23" s="36">
        <f>10^(-1/Q20)</f>
        <v>2.1113214876341626</v>
      </c>
      <c r="R23" s="29"/>
    </row>
    <row r="24" spans="1:21">
      <c r="A24" s="1" t="s">
        <v>27</v>
      </c>
      <c r="B24" s="2" t="s">
        <v>6</v>
      </c>
      <c r="C24" s="1"/>
      <c r="D24" s="1"/>
      <c r="E24" s="3"/>
      <c r="F24" s="46" t="s">
        <v>129</v>
      </c>
      <c r="G24" t="str">
        <f t="shared" si="13"/>
        <v>Syn3</v>
      </c>
      <c r="H24" t="s">
        <v>3</v>
      </c>
      <c r="J24" s="68">
        <v>56.5</v>
      </c>
    </row>
    <row r="25" spans="1:21" ht="14" thickBot="1">
      <c r="A25" s="1" t="s">
        <v>28</v>
      </c>
      <c r="B25" s="2" t="s">
        <v>6</v>
      </c>
      <c r="C25" s="1"/>
      <c r="D25" s="1"/>
      <c r="E25" s="3"/>
      <c r="F25" s="46" t="s">
        <v>129</v>
      </c>
      <c r="G25" t="str">
        <f t="shared" si="13"/>
        <v>Syn3</v>
      </c>
      <c r="H25" s="43" t="s">
        <v>4</v>
      </c>
      <c r="I25" s="43"/>
      <c r="J25" s="67">
        <v>58</v>
      </c>
      <c r="L25" s="71" t="str">
        <f>G26</f>
        <v>H19</v>
      </c>
      <c r="M25" s="71"/>
      <c r="N25" s="72"/>
      <c r="O25" s="72"/>
      <c r="P25" s="72"/>
      <c r="Q25" s="72"/>
      <c r="R25" s="72"/>
      <c r="S25" s="72"/>
    </row>
    <row r="26" spans="1:21">
      <c r="A26" s="4" t="s">
        <v>29</v>
      </c>
      <c r="B26" s="5" t="s">
        <v>6</v>
      </c>
      <c r="C26" s="4"/>
      <c r="D26" s="4"/>
      <c r="E26" s="6"/>
      <c r="F26" s="47">
        <v>20.731089992903662</v>
      </c>
      <c r="G26" s="7" t="str">
        <f>'primers used'!A4</f>
        <v>H19</v>
      </c>
      <c r="H26" t="s">
        <v>2</v>
      </c>
      <c r="I26">
        <v>1</v>
      </c>
      <c r="J26" s="68">
        <v>87</v>
      </c>
      <c r="N26" s="9"/>
      <c r="O26" s="44" t="s">
        <v>102</v>
      </c>
      <c r="P26" s="44" t="s">
        <v>103</v>
      </c>
      <c r="Q26" s="34" t="s">
        <v>101</v>
      </c>
      <c r="R26" s="28" t="s">
        <v>90</v>
      </c>
      <c r="S26" s="21" t="s">
        <v>100</v>
      </c>
    </row>
    <row r="27" spans="1:21">
      <c r="A27" s="1" t="s">
        <v>30</v>
      </c>
      <c r="B27" s="2" t="s">
        <v>6</v>
      </c>
      <c r="C27" s="1"/>
      <c r="D27" s="1"/>
      <c r="E27" s="3"/>
      <c r="F27" s="46">
        <v>23.781533083938683</v>
      </c>
      <c r="G27" t="str">
        <f>G26</f>
        <v>H19</v>
      </c>
      <c r="H27" t="s">
        <v>2</v>
      </c>
      <c r="I27">
        <v>0.1</v>
      </c>
      <c r="J27" s="68">
        <v>87</v>
      </c>
      <c r="M27">
        <v>1</v>
      </c>
      <c r="N27" s="73">
        <f>LOG(M27)</f>
        <v>0</v>
      </c>
      <c r="O27" s="74"/>
      <c r="P27" s="74"/>
      <c r="Q27" s="75">
        <f>AVERAGE(F26,F31)</f>
        <v>20.718703701833647</v>
      </c>
      <c r="R27" s="75">
        <f>STDEV(F26,F31)</f>
        <v>1.7516860818025115E-2</v>
      </c>
      <c r="S27" s="76">
        <f>R27/Q27</f>
        <v>8.4546123493598867E-4</v>
      </c>
    </row>
    <row r="28" spans="1:21">
      <c r="A28" s="1" t="s">
        <v>31</v>
      </c>
      <c r="B28" s="2" t="s">
        <v>6</v>
      </c>
      <c r="C28" s="1"/>
      <c r="D28" s="1"/>
      <c r="E28" s="3"/>
      <c r="F28" s="46">
        <v>26.839116382325113</v>
      </c>
      <c r="G28" t="str">
        <f>G27</f>
        <v>H19</v>
      </c>
      <c r="H28" t="s">
        <v>2</v>
      </c>
      <c r="I28" s="41">
        <v>0.01</v>
      </c>
      <c r="J28" s="68">
        <v>87</v>
      </c>
      <c r="M28" s="22">
        <f>M27/10</f>
        <v>0.1</v>
      </c>
      <c r="N28" s="73">
        <f>LOG(M28)</f>
        <v>-1</v>
      </c>
      <c r="O28" s="74">
        <f>F27-F26</f>
        <v>3.0504430910350209</v>
      </c>
      <c r="P28" s="74">
        <f>F32-F31</f>
        <v>3.4089397103777763</v>
      </c>
      <c r="Q28" s="77">
        <f t="shared" ref="Q28:Q31" si="14">AVERAGE(F27,F32)</f>
        <v>23.948395102540047</v>
      </c>
      <c r="R28" s="77">
        <f t="shared" ref="R28:R31" si="15">STDEV(F27,F32)</f>
        <v>0.23597852975038661</v>
      </c>
      <c r="S28" s="78">
        <f t="shared" ref="S28:S31" si="16">R28/Q28</f>
        <v>9.8536260463381927E-3</v>
      </c>
    </row>
    <row r="29" spans="1:21">
      <c r="A29" s="1" t="s">
        <v>32</v>
      </c>
      <c r="B29" s="2" t="s">
        <v>6</v>
      </c>
      <c r="C29" s="1"/>
      <c r="D29" s="1"/>
      <c r="E29" s="3"/>
      <c r="F29" s="46">
        <v>30.63322739335084</v>
      </c>
      <c r="G29" t="str">
        <f>G28</f>
        <v>H19</v>
      </c>
      <c r="H29" t="s">
        <v>2</v>
      </c>
      <c r="I29" s="42">
        <v>1E-3</v>
      </c>
      <c r="J29" s="68">
        <v>87</v>
      </c>
      <c r="M29" s="22">
        <f t="shared" ref="M29:M31" si="17">M28/10</f>
        <v>0.01</v>
      </c>
      <c r="N29" s="73">
        <f>LOG(M29)</f>
        <v>-2</v>
      </c>
      <c r="O29" s="74">
        <f t="shared" ref="O29:O31" si="18">F28-F27</f>
        <v>3.0575832983864295</v>
      </c>
      <c r="P29" s="74">
        <f t="shared" ref="P29:P31" si="19">F33-F32</f>
        <v>2.8725950723622518</v>
      </c>
      <c r="Q29" s="77">
        <f t="shared" si="14"/>
        <v>26.913484287914386</v>
      </c>
      <c r="R29" s="77">
        <f t="shared" si="15"/>
        <v>0.10517210069070733</v>
      </c>
      <c r="S29" s="78">
        <f t="shared" si="16"/>
        <v>3.9077846467443569E-3</v>
      </c>
    </row>
    <row r="30" spans="1:21">
      <c r="A30" s="49" t="s">
        <v>33</v>
      </c>
      <c r="B30" s="50" t="s">
        <v>6</v>
      </c>
      <c r="C30" s="49"/>
      <c r="D30" s="49"/>
      <c r="E30" s="51"/>
      <c r="F30" s="52">
        <v>33.975989458601177</v>
      </c>
      <c r="G30" s="53" t="str">
        <f t="shared" ref="G30:G37" si="20">G29</f>
        <v>H19</v>
      </c>
      <c r="H30" s="53" t="s">
        <v>2</v>
      </c>
      <c r="I30" s="54">
        <v>1E-4</v>
      </c>
      <c r="J30" s="69">
        <v>87</v>
      </c>
      <c r="M30" s="23">
        <f t="shared" si="17"/>
        <v>1E-3</v>
      </c>
      <c r="N30" s="73">
        <f>LOG(M30)</f>
        <v>-3</v>
      </c>
      <c r="O30" s="74">
        <f t="shared" si="18"/>
        <v>3.794111011025727</v>
      </c>
      <c r="P30" s="74">
        <f t="shared" si="19"/>
        <v>3.2613160960849434</v>
      </c>
      <c r="Q30" s="77">
        <f t="shared" si="14"/>
        <v>30.441197841469723</v>
      </c>
      <c r="R30" s="77">
        <f t="shared" si="15"/>
        <v>0.27157079664586042</v>
      </c>
      <c r="S30" s="78">
        <f t="shared" si="16"/>
        <v>8.9211600036284509E-3</v>
      </c>
    </row>
    <row r="31" spans="1:21">
      <c r="A31" s="1" t="s">
        <v>34</v>
      </c>
      <c r="B31" s="2" t="s">
        <v>6</v>
      </c>
      <c r="C31" s="1"/>
      <c r="D31" s="1"/>
      <c r="E31" s="3"/>
      <c r="F31" s="46">
        <v>20.706317410763631</v>
      </c>
      <c r="G31" t="str">
        <f t="shared" si="20"/>
        <v>H19</v>
      </c>
      <c r="H31" t="s">
        <v>2</v>
      </c>
      <c r="I31">
        <v>1</v>
      </c>
      <c r="J31" s="68">
        <v>87</v>
      </c>
      <c r="M31" s="24">
        <f t="shared" si="17"/>
        <v>1E-4</v>
      </c>
      <c r="N31" s="79">
        <f>LOG(M31)</f>
        <v>-4</v>
      </c>
      <c r="O31" s="80">
        <f t="shared" si="18"/>
        <v>3.3427620652503371</v>
      </c>
      <c r="P31" s="80">
        <f t="shared" si="19"/>
        <v>4.1833257101991421</v>
      </c>
      <c r="Q31" s="81">
        <f t="shared" si="14"/>
        <v>34.204241729194464</v>
      </c>
      <c r="R31" s="81">
        <f t="shared" si="15"/>
        <v>0.32279745671554189</v>
      </c>
      <c r="S31" s="82">
        <f t="shared" si="16"/>
        <v>9.4373516381748481E-3</v>
      </c>
      <c r="U31" s="25"/>
    </row>
    <row r="32" spans="1:21">
      <c r="A32" s="1" t="s">
        <v>35</v>
      </c>
      <c r="B32" s="2" t="s">
        <v>6</v>
      </c>
      <c r="C32" s="1"/>
      <c r="D32" s="1"/>
      <c r="E32" s="3"/>
      <c r="F32" s="46">
        <v>24.115257121141408</v>
      </c>
      <c r="G32" t="str">
        <f t="shared" si="20"/>
        <v>H19</v>
      </c>
      <c r="H32" t="s">
        <v>2</v>
      </c>
      <c r="I32">
        <v>0.1</v>
      </c>
      <c r="J32" s="68">
        <v>87</v>
      </c>
      <c r="N32" s="13" t="s">
        <v>91</v>
      </c>
      <c r="O32" s="36">
        <f>SLOPE(F26:F30,N27:N31)</f>
        <v>-3.3341493240807183</v>
      </c>
      <c r="P32" s="36">
        <f>SLOPE(F31:F35,N27:N31)</f>
        <v>-3.3586264346495427</v>
      </c>
      <c r="Q32" s="32">
        <f>SLOPE(Q27:Q31,N27:N31)</f>
        <v>-3.3463878793651309</v>
      </c>
      <c r="R32" s="37" t="str">
        <f>F36</f>
        <v>N/A</v>
      </c>
      <c r="S32" s="38" t="s">
        <v>98</v>
      </c>
      <c r="U32" s="25"/>
    </row>
    <row r="33" spans="1:21">
      <c r="A33" s="1" t="s">
        <v>36</v>
      </c>
      <c r="B33" s="2" t="s">
        <v>6</v>
      </c>
      <c r="C33" s="1"/>
      <c r="D33" s="1"/>
      <c r="E33" s="3"/>
      <c r="F33" s="46">
        <v>26.987852193503659</v>
      </c>
      <c r="G33" t="str">
        <f t="shared" si="20"/>
        <v>H19</v>
      </c>
      <c r="H33" t="s">
        <v>2</v>
      </c>
      <c r="I33" s="41">
        <v>0.01</v>
      </c>
      <c r="J33" s="68">
        <v>87</v>
      </c>
      <c r="N33" s="13" t="s">
        <v>92</v>
      </c>
      <c r="O33" s="36">
        <f>10^(-1/O32)</f>
        <v>1.994925027333063</v>
      </c>
      <c r="P33" s="36">
        <f>10^(-1/P32)</f>
        <v>1.9849097444651771</v>
      </c>
      <c r="R33" s="19" t="str">
        <f>F37</f>
        <v>N/A</v>
      </c>
      <c r="S33" s="31" t="s">
        <v>99</v>
      </c>
      <c r="U33" s="25"/>
    </row>
    <row r="34" spans="1:21">
      <c r="A34" s="1" t="s">
        <v>37</v>
      </c>
      <c r="B34" s="2" t="s">
        <v>6</v>
      </c>
      <c r="C34" s="1"/>
      <c r="D34" s="1"/>
      <c r="E34" s="3"/>
      <c r="F34" s="46">
        <v>30.249168289588603</v>
      </c>
      <c r="G34" t="str">
        <f t="shared" si="20"/>
        <v>H19</v>
      </c>
      <c r="H34" t="s">
        <v>2</v>
      </c>
      <c r="I34" s="42">
        <v>1E-3</v>
      </c>
      <c r="J34" s="68">
        <v>87</v>
      </c>
      <c r="N34" s="14" t="s">
        <v>93</v>
      </c>
      <c r="O34" s="36">
        <f>ABS(O33-P33)</f>
        <v>1.0015282867885889E-2</v>
      </c>
      <c r="P34" s="36"/>
      <c r="Q34" s="17"/>
      <c r="R34" s="29"/>
      <c r="U34" s="25"/>
    </row>
    <row r="35" spans="1:21">
      <c r="A35" s="49" t="s">
        <v>38</v>
      </c>
      <c r="B35" s="50" t="s">
        <v>6</v>
      </c>
      <c r="C35" s="49"/>
      <c r="D35" s="49"/>
      <c r="E35" s="51"/>
      <c r="F35" s="52">
        <v>34.432493999787745</v>
      </c>
      <c r="G35" s="53" t="str">
        <f t="shared" si="20"/>
        <v>H19</v>
      </c>
      <c r="H35" s="53" t="s">
        <v>2</v>
      </c>
      <c r="I35" s="54">
        <v>1E-4</v>
      </c>
      <c r="J35" s="69">
        <v>87</v>
      </c>
      <c r="N35" s="13" t="s">
        <v>94</v>
      </c>
      <c r="O35" s="36">
        <f>AVERAGE(O33,P33)</f>
        <v>1.9899173858991199</v>
      </c>
      <c r="P35" s="36"/>
      <c r="Q35" s="36">
        <f>10^(-1/Q32)</f>
        <v>1.9898927709458523</v>
      </c>
      <c r="R35" s="29"/>
    </row>
    <row r="36" spans="1:21">
      <c r="A36" s="1" t="s">
        <v>39</v>
      </c>
      <c r="B36" s="2" t="s">
        <v>6</v>
      </c>
      <c r="C36" s="1"/>
      <c r="D36" s="1"/>
      <c r="E36" s="3"/>
      <c r="F36" s="46" t="s">
        <v>129</v>
      </c>
      <c r="G36" t="str">
        <f t="shared" si="20"/>
        <v>H19</v>
      </c>
      <c r="H36" t="s">
        <v>3</v>
      </c>
      <c r="J36" s="68">
        <v>56.5</v>
      </c>
    </row>
    <row r="37" spans="1:21" ht="14" thickBot="1">
      <c r="A37" s="1" t="s">
        <v>40</v>
      </c>
      <c r="B37" s="2" t="s">
        <v>6</v>
      </c>
      <c r="C37" s="1"/>
      <c r="D37" s="1"/>
      <c r="E37" s="3"/>
      <c r="F37" s="46" t="s">
        <v>129</v>
      </c>
      <c r="G37" t="str">
        <f t="shared" si="20"/>
        <v>H19</v>
      </c>
      <c r="H37" s="43" t="s">
        <v>4</v>
      </c>
      <c r="I37" s="43"/>
      <c r="J37" s="67">
        <v>56.5</v>
      </c>
      <c r="L37" s="71" t="str">
        <f>G38</f>
        <v>Syt8</v>
      </c>
      <c r="M37" s="71"/>
      <c r="N37" s="72"/>
      <c r="O37" s="72"/>
      <c r="P37" s="72"/>
      <c r="Q37" s="72"/>
      <c r="R37" s="72"/>
      <c r="S37" s="72"/>
    </row>
    <row r="38" spans="1:21">
      <c r="A38" s="4" t="s">
        <v>41</v>
      </c>
      <c r="B38" s="5" t="s">
        <v>6</v>
      </c>
      <c r="C38" s="4"/>
      <c r="D38" s="4"/>
      <c r="E38" s="6"/>
      <c r="F38" s="47">
        <v>27.371067024336583</v>
      </c>
      <c r="G38" s="7" t="str">
        <f>'primers used'!A5</f>
        <v>Syt8</v>
      </c>
      <c r="H38" t="s">
        <v>2</v>
      </c>
      <c r="I38">
        <v>1</v>
      </c>
      <c r="J38" s="68">
        <v>85</v>
      </c>
      <c r="N38" s="9"/>
      <c r="O38" s="44" t="s">
        <v>102</v>
      </c>
      <c r="P38" s="44" t="s">
        <v>103</v>
      </c>
      <c r="Q38" s="34" t="s">
        <v>101</v>
      </c>
      <c r="R38" s="28" t="s">
        <v>90</v>
      </c>
      <c r="S38" s="21" t="s">
        <v>100</v>
      </c>
    </row>
    <row r="39" spans="1:21">
      <c r="A39" s="1" t="s">
        <v>42</v>
      </c>
      <c r="B39" s="2" t="s">
        <v>6</v>
      </c>
      <c r="C39" s="1"/>
      <c r="D39" s="1"/>
      <c r="E39" s="3"/>
      <c r="F39" s="46">
        <v>29.759693592383261</v>
      </c>
      <c r="G39" t="str">
        <f>G38</f>
        <v>Syt8</v>
      </c>
      <c r="H39" t="s">
        <v>2</v>
      </c>
      <c r="I39">
        <v>0.1</v>
      </c>
      <c r="J39" s="68">
        <v>85</v>
      </c>
      <c r="M39">
        <v>1</v>
      </c>
      <c r="N39" s="73">
        <f>LOG(M39)</f>
        <v>0</v>
      </c>
      <c r="O39" s="74"/>
      <c r="P39" s="74"/>
      <c r="Q39" s="75">
        <f>AVERAGE(F38,F43)</f>
        <v>27.144076863159615</v>
      </c>
      <c r="R39" s="75">
        <f>STDEV(F38,F43)</f>
        <v>0.3210125644617759</v>
      </c>
      <c r="S39" s="76">
        <f>R39/Q39</f>
        <v>1.1826247253869937E-2</v>
      </c>
    </row>
    <row r="40" spans="1:21">
      <c r="A40" s="1" t="s">
        <v>43</v>
      </c>
      <c r="B40" s="2" t="s">
        <v>6</v>
      </c>
      <c r="C40" s="1"/>
      <c r="D40" s="1"/>
      <c r="E40" s="3"/>
      <c r="F40" s="46">
        <v>32.881730944230348</v>
      </c>
      <c r="G40" t="str">
        <f>G39</f>
        <v>Syt8</v>
      </c>
      <c r="H40" t="s">
        <v>2</v>
      </c>
      <c r="I40" s="41">
        <v>0.01</v>
      </c>
      <c r="J40" s="68">
        <v>85</v>
      </c>
      <c r="M40" s="22">
        <f>M39/10</f>
        <v>0.1</v>
      </c>
      <c r="N40" s="73">
        <f>LOG(M40)</f>
        <v>-1</v>
      </c>
      <c r="O40" s="74">
        <f>F39-F38</f>
        <v>2.3886265680466785</v>
      </c>
      <c r="P40" s="74">
        <f>F44-F43</f>
        <v>3.0759882516911254</v>
      </c>
      <c r="Q40" s="77">
        <f t="shared" ref="Q40:Q43" si="21">AVERAGE(F39,F44)</f>
        <v>29.876384273028517</v>
      </c>
      <c r="R40" s="77">
        <f t="shared" ref="R40:R43" si="22">STDEV(F39,F44)</f>
        <v>0.16502554317087578</v>
      </c>
      <c r="S40" s="78">
        <f t="shared" ref="S40:S43" si="23">R40/Q40</f>
        <v>5.5236116145371637E-3</v>
      </c>
    </row>
    <row r="41" spans="1:21">
      <c r="A41" s="1" t="s">
        <v>44</v>
      </c>
      <c r="B41" s="2" t="s">
        <v>6</v>
      </c>
      <c r="C41" s="1"/>
      <c r="D41" s="1"/>
      <c r="E41" s="3"/>
      <c r="F41" s="46">
        <v>36.338809218195792</v>
      </c>
      <c r="G41" t="str">
        <f>G40</f>
        <v>Syt8</v>
      </c>
      <c r="H41" t="s">
        <v>2</v>
      </c>
      <c r="I41" s="42">
        <v>1E-3</v>
      </c>
      <c r="J41" s="68">
        <v>85</v>
      </c>
      <c r="M41" s="22">
        <f t="shared" ref="M41:M43" si="24">M40/10</f>
        <v>0.01</v>
      </c>
      <c r="N41" s="73">
        <f>LOG(M41)</f>
        <v>-2</v>
      </c>
      <c r="O41" s="74">
        <f t="shared" ref="O41:O43" si="25">F40-F39</f>
        <v>3.1220373518470872</v>
      </c>
      <c r="P41" s="74">
        <f t="shared" ref="P41:P43" si="26">F45-F44</f>
        <v>2.9271580309911975</v>
      </c>
      <c r="Q41" s="77">
        <f t="shared" si="21"/>
        <v>32.900981964447659</v>
      </c>
      <c r="R41" s="77">
        <f t="shared" si="22"/>
        <v>2.7225053889765385E-2</v>
      </c>
      <c r="S41" s="78">
        <f t="shared" si="23"/>
        <v>8.2748453888654137E-4</v>
      </c>
    </row>
    <row r="42" spans="1:21">
      <c r="A42" s="49" t="s">
        <v>45</v>
      </c>
      <c r="B42" s="50" t="s">
        <v>6</v>
      </c>
      <c r="C42" s="49"/>
      <c r="D42" s="49"/>
      <c r="E42" s="51"/>
      <c r="F42" s="52" t="s">
        <v>129</v>
      </c>
      <c r="G42" s="53" t="str">
        <f t="shared" ref="G42:G49" si="27">G41</f>
        <v>Syt8</v>
      </c>
      <c r="H42" s="53" t="s">
        <v>2</v>
      </c>
      <c r="I42" s="54">
        <v>1E-4</v>
      </c>
      <c r="J42" s="69">
        <v>56.5</v>
      </c>
      <c r="M42" s="23">
        <f t="shared" si="24"/>
        <v>1E-3</v>
      </c>
      <c r="N42" s="73">
        <f>LOG(M42)</f>
        <v>-3</v>
      </c>
      <c r="O42" s="74">
        <f t="shared" si="25"/>
        <v>3.4570782739654433</v>
      </c>
      <c r="P42" s="74">
        <f t="shared" si="26"/>
        <v>3.1240374083497713</v>
      </c>
      <c r="Q42" s="77">
        <f t="shared" si="21"/>
        <v>36.191539805605267</v>
      </c>
      <c r="R42" s="77">
        <f t="shared" si="22"/>
        <v>0.20827040060823052</v>
      </c>
      <c r="S42" s="78">
        <f t="shared" si="23"/>
        <v>5.7546708906807565E-3</v>
      </c>
    </row>
    <row r="43" spans="1:21">
      <c r="A43" s="1" t="s">
        <v>46</v>
      </c>
      <c r="B43" s="2" t="s">
        <v>6</v>
      </c>
      <c r="C43" s="1"/>
      <c r="D43" s="1"/>
      <c r="E43" s="3"/>
      <c r="F43" s="46">
        <v>26.917086701982647</v>
      </c>
      <c r="G43" t="str">
        <f t="shared" si="27"/>
        <v>Syt8</v>
      </c>
      <c r="H43" t="s">
        <v>2</v>
      </c>
      <c r="I43">
        <v>1</v>
      </c>
      <c r="J43" s="68">
        <v>85</v>
      </c>
      <c r="M43" s="24">
        <f t="shared" si="24"/>
        <v>1E-4</v>
      </c>
      <c r="N43" s="10">
        <f>LOG(M43)</f>
        <v>-4</v>
      </c>
      <c r="O43" s="12" t="e">
        <f t="shared" si="25"/>
        <v>#VALUE!</v>
      </c>
      <c r="P43" s="12" t="e">
        <f t="shared" si="26"/>
        <v>#VALUE!</v>
      </c>
      <c r="Q43" s="18" t="e">
        <f t="shared" si="21"/>
        <v>#DIV/0!</v>
      </c>
      <c r="R43" s="30" t="e">
        <f t="shared" si="22"/>
        <v>#DIV/0!</v>
      </c>
      <c r="S43" s="40" t="e">
        <f t="shared" si="23"/>
        <v>#DIV/0!</v>
      </c>
    </row>
    <row r="44" spans="1:21">
      <c r="A44" s="1" t="s">
        <v>47</v>
      </c>
      <c r="B44" s="2" t="s">
        <v>6</v>
      </c>
      <c r="C44" s="1"/>
      <c r="D44" s="1"/>
      <c r="E44" s="3"/>
      <c r="F44" s="46">
        <v>29.993074953673773</v>
      </c>
      <c r="G44" t="str">
        <f t="shared" si="27"/>
        <v>Syt8</v>
      </c>
      <c r="H44" t="s">
        <v>2</v>
      </c>
      <c r="I44">
        <v>0.1</v>
      </c>
      <c r="J44" s="68">
        <v>85</v>
      </c>
      <c r="N44" s="13" t="s">
        <v>91</v>
      </c>
      <c r="O44" s="36">
        <f>SLOPE(F38:F41,N39:N42)</f>
        <v>-3.0025263933424715</v>
      </c>
      <c r="P44" s="36">
        <f>SLOPE(F43:F46,N39:N42)</f>
        <v>-3.0308709104087481</v>
      </c>
      <c r="Q44" s="32">
        <f>SLOPE(Q39:Q42,N39:N42)</f>
        <v>-3.0166986518756098</v>
      </c>
      <c r="R44" s="37" t="str">
        <f>F48</f>
        <v>N/A</v>
      </c>
      <c r="S44" s="38" t="s">
        <v>98</v>
      </c>
    </row>
    <row r="45" spans="1:21">
      <c r="A45" s="1" t="s">
        <v>48</v>
      </c>
      <c r="B45" s="2" t="s">
        <v>6</v>
      </c>
      <c r="C45" s="1"/>
      <c r="D45" s="1"/>
      <c r="E45" s="3"/>
      <c r="F45" s="46">
        <v>32.92023298466497</v>
      </c>
      <c r="G45" t="str">
        <f t="shared" si="27"/>
        <v>Syt8</v>
      </c>
      <c r="H45" t="s">
        <v>2</v>
      </c>
      <c r="I45" s="41">
        <v>0.01</v>
      </c>
      <c r="J45" s="68">
        <v>85</v>
      </c>
      <c r="N45" s="13" t="s">
        <v>92</v>
      </c>
      <c r="O45" s="36">
        <f>10^(-1/O44)</f>
        <v>2.1530437715678779</v>
      </c>
      <c r="P45" s="36">
        <f>10^(-1/P44)</f>
        <v>2.1376577292546504</v>
      </c>
      <c r="R45" s="19" t="str">
        <f>F49</f>
        <v>N/A</v>
      </c>
      <c r="S45" s="31" t="s">
        <v>99</v>
      </c>
    </row>
    <row r="46" spans="1:21">
      <c r="A46" s="1" t="s">
        <v>49</v>
      </c>
      <c r="B46" s="2" t="s">
        <v>6</v>
      </c>
      <c r="C46" s="1"/>
      <c r="D46" s="1"/>
      <c r="E46" s="3"/>
      <c r="F46" s="46">
        <v>36.044270393014742</v>
      </c>
      <c r="G46" t="str">
        <f t="shared" si="27"/>
        <v>Syt8</v>
      </c>
      <c r="H46" t="s">
        <v>2</v>
      </c>
      <c r="I46" s="42">
        <v>1E-3</v>
      </c>
      <c r="J46" s="68">
        <v>85</v>
      </c>
      <c r="N46" s="14" t="s">
        <v>93</v>
      </c>
      <c r="O46" s="36">
        <f>ABS(O45-P45)</f>
        <v>1.5386042313227488E-2</v>
      </c>
      <c r="P46" s="36"/>
      <c r="Q46" s="17"/>
      <c r="R46" s="29"/>
    </row>
    <row r="47" spans="1:21">
      <c r="A47" s="49" t="s">
        <v>50</v>
      </c>
      <c r="B47" s="50" t="s">
        <v>6</v>
      </c>
      <c r="C47" s="49"/>
      <c r="D47" s="49"/>
      <c r="E47" s="51"/>
      <c r="F47" s="52" t="s">
        <v>129</v>
      </c>
      <c r="G47" s="53" t="str">
        <f t="shared" si="27"/>
        <v>Syt8</v>
      </c>
      <c r="H47" s="53" t="s">
        <v>2</v>
      </c>
      <c r="I47" s="54">
        <v>1E-4</v>
      </c>
      <c r="J47" s="69">
        <v>56.5</v>
      </c>
      <c r="N47" s="13" t="s">
        <v>94</v>
      </c>
      <c r="O47" s="36">
        <f>AVERAGE(O45,P45)</f>
        <v>2.1453507504112643</v>
      </c>
      <c r="P47" s="36"/>
      <c r="Q47" s="36">
        <f>10^(-1/Q44)</f>
        <v>2.1453008162079086</v>
      </c>
      <c r="R47" s="29"/>
    </row>
    <row r="48" spans="1:21">
      <c r="A48" s="1" t="s">
        <v>51</v>
      </c>
      <c r="B48" s="2" t="s">
        <v>6</v>
      </c>
      <c r="C48" s="1"/>
      <c r="D48" s="1"/>
      <c r="E48" s="3"/>
      <c r="F48" s="46" t="s">
        <v>129</v>
      </c>
      <c r="G48" t="str">
        <f t="shared" si="27"/>
        <v>Syt8</v>
      </c>
      <c r="H48" t="s">
        <v>3</v>
      </c>
      <c r="J48" s="68">
        <v>56.5</v>
      </c>
    </row>
    <row r="49" spans="1:19" ht="14" thickBot="1">
      <c r="A49" s="1" t="s">
        <v>52</v>
      </c>
      <c r="B49" s="2" t="s">
        <v>6</v>
      </c>
      <c r="C49" s="1"/>
      <c r="D49" s="1"/>
      <c r="E49" s="3"/>
      <c r="F49" s="46" t="s">
        <v>129</v>
      </c>
      <c r="G49" t="str">
        <f t="shared" si="27"/>
        <v>Syt8</v>
      </c>
      <c r="H49" s="43" t="s">
        <v>4</v>
      </c>
      <c r="I49" s="43"/>
      <c r="J49" s="67">
        <v>56.5</v>
      </c>
      <c r="L49" s="71" t="str">
        <f>G50</f>
        <v>Myeov</v>
      </c>
      <c r="M49" s="71"/>
      <c r="N49" s="72"/>
      <c r="O49" s="72"/>
      <c r="P49" s="72"/>
      <c r="Q49" s="72"/>
      <c r="R49" s="72"/>
      <c r="S49" s="72"/>
    </row>
    <row r="50" spans="1:19">
      <c r="A50" s="4" t="s">
        <v>53</v>
      </c>
      <c r="B50" s="5" t="s">
        <v>6</v>
      </c>
      <c r="C50" s="4"/>
      <c r="D50" s="4"/>
      <c r="E50" s="6"/>
      <c r="F50" s="47">
        <v>24.025443261632738</v>
      </c>
      <c r="G50" s="7" t="str">
        <f>'primers used'!A6</f>
        <v>Myeov</v>
      </c>
      <c r="H50" t="s">
        <v>2</v>
      </c>
      <c r="I50">
        <v>1</v>
      </c>
      <c r="J50" s="68">
        <v>83.5</v>
      </c>
      <c r="N50" s="9"/>
      <c r="O50" s="44" t="s">
        <v>102</v>
      </c>
      <c r="P50" s="44" t="s">
        <v>103</v>
      </c>
      <c r="Q50" s="34" t="s">
        <v>101</v>
      </c>
      <c r="R50" s="28" t="s">
        <v>90</v>
      </c>
      <c r="S50" s="21" t="s">
        <v>100</v>
      </c>
    </row>
    <row r="51" spans="1:19">
      <c r="A51" s="1" t="s">
        <v>54</v>
      </c>
      <c r="B51" s="2" t="s">
        <v>6</v>
      </c>
      <c r="C51" s="1"/>
      <c r="D51" s="1"/>
      <c r="E51" s="3"/>
      <c r="F51" s="46">
        <v>26.816507924412267</v>
      </c>
      <c r="G51" t="str">
        <f>G50</f>
        <v>Myeov</v>
      </c>
      <c r="H51" t="s">
        <v>2</v>
      </c>
      <c r="I51">
        <v>0.1</v>
      </c>
      <c r="J51" s="68">
        <v>83.5</v>
      </c>
      <c r="M51">
        <v>1</v>
      </c>
      <c r="N51" s="73">
        <f>LOG(M51)</f>
        <v>0</v>
      </c>
      <c r="O51" s="74"/>
      <c r="P51" s="74"/>
      <c r="Q51" s="75">
        <f>AVERAGE(F50,F55)</f>
        <v>23.906903561831975</v>
      </c>
      <c r="R51" s="75">
        <f>STDEV(F50,F55)</f>
        <v>0.16764045113672968</v>
      </c>
      <c r="S51" s="76">
        <f>R51/Q51</f>
        <v>7.0122193241441873E-3</v>
      </c>
    </row>
    <row r="52" spans="1:19">
      <c r="A52" s="1" t="s">
        <v>55</v>
      </c>
      <c r="B52" s="2" t="s">
        <v>6</v>
      </c>
      <c r="C52" s="1"/>
      <c r="D52" s="1"/>
      <c r="E52" s="3"/>
      <c r="F52" s="46">
        <v>29.757580102755</v>
      </c>
      <c r="G52" t="str">
        <f>G51</f>
        <v>Myeov</v>
      </c>
      <c r="H52" t="s">
        <v>2</v>
      </c>
      <c r="I52" s="41">
        <v>0.01</v>
      </c>
      <c r="J52" s="68">
        <v>83.5</v>
      </c>
      <c r="M52" s="22">
        <f>M51/10</f>
        <v>0.1</v>
      </c>
      <c r="N52" s="73">
        <f>LOG(M52)</f>
        <v>-1</v>
      </c>
      <c r="O52" s="74">
        <f>F51-F50</f>
        <v>2.7910646627795295</v>
      </c>
      <c r="P52" s="74">
        <f>F56-F55</f>
        <v>3.0862332460449622</v>
      </c>
      <c r="Q52" s="77">
        <f t="shared" ref="Q52:Q55" si="28">AVERAGE(F51,F56)</f>
        <v>26.845552516244219</v>
      </c>
      <c r="R52" s="77">
        <f t="shared" ref="R52:R55" si="29">STDEV(F51,F56)</f>
        <v>4.1075255681190838E-2</v>
      </c>
      <c r="S52" s="78">
        <f t="shared" ref="S52:S55" si="30">R52/Q52</f>
        <v>1.5300581225264869E-3</v>
      </c>
    </row>
    <row r="53" spans="1:19">
      <c r="A53" s="55" t="s">
        <v>56</v>
      </c>
      <c r="B53" s="56" t="s">
        <v>6</v>
      </c>
      <c r="C53" s="55"/>
      <c r="D53" s="55"/>
      <c r="E53" s="57"/>
      <c r="F53" s="58">
        <v>32.850647056035804</v>
      </c>
      <c r="G53" t="str">
        <f>G52</f>
        <v>Myeov</v>
      </c>
      <c r="H53" s="59" t="s">
        <v>2</v>
      </c>
      <c r="I53" s="60">
        <v>1E-3</v>
      </c>
      <c r="J53" s="70">
        <v>83.5</v>
      </c>
      <c r="M53" s="22">
        <f t="shared" ref="M53:M55" si="31">M52/10</f>
        <v>0.01</v>
      </c>
      <c r="N53" s="73">
        <f>LOG(M53)</f>
        <v>-2</v>
      </c>
      <c r="O53" s="74">
        <f t="shared" ref="O53:O55" si="32">F52-F51</f>
        <v>2.9410721783427327</v>
      </c>
      <c r="P53" s="74">
        <f t="shared" ref="P53:P55" si="33">F57-F56</f>
        <v>2.6917878764870586</v>
      </c>
      <c r="Q53" s="77">
        <f t="shared" si="28"/>
        <v>29.661982543659114</v>
      </c>
      <c r="R53" s="77">
        <f t="shared" si="29"/>
        <v>0.13519536460348663</v>
      </c>
      <c r="S53" s="78">
        <f t="shared" si="30"/>
        <v>4.5578667711942116E-3</v>
      </c>
    </row>
    <row r="54" spans="1:19">
      <c r="A54" s="49" t="s">
        <v>57</v>
      </c>
      <c r="B54" s="50" t="s">
        <v>6</v>
      </c>
      <c r="C54" s="49"/>
      <c r="D54" s="49"/>
      <c r="E54" s="51"/>
      <c r="F54" s="52" t="s">
        <v>129</v>
      </c>
      <c r="G54" s="53" t="str">
        <f t="shared" ref="G54:G61" si="34">G53</f>
        <v>Myeov</v>
      </c>
      <c r="H54" s="53" t="s">
        <v>2</v>
      </c>
      <c r="I54" s="54">
        <v>1E-4</v>
      </c>
      <c r="J54" s="69">
        <v>56.5</v>
      </c>
      <c r="M54" s="23">
        <f t="shared" si="31"/>
        <v>1E-3</v>
      </c>
      <c r="N54" s="73">
        <f>LOG(M54)</f>
        <v>-3</v>
      </c>
      <c r="O54" s="74">
        <f t="shared" si="32"/>
        <v>3.0930669532808039</v>
      </c>
      <c r="P54" s="74">
        <f t="shared" si="33"/>
        <v>4.3391990816579096</v>
      </c>
      <c r="Q54" s="77">
        <f t="shared" si="28"/>
        <v>33.378115561128467</v>
      </c>
      <c r="R54" s="77">
        <f t="shared" si="29"/>
        <v>0.74595311362704164</v>
      </c>
      <c r="S54" s="78">
        <f t="shared" si="30"/>
        <v>2.2348568847780154E-2</v>
      </c>
    </row>
    <row r="55" spans="1:19">
      <c r="A55" s="1" t="s">
        <v>58</v>
      </c>
      <c r="B55" s="2" t="s">
        <v>6</v>
      </c>
      <c r="C55" s="1"/>
      <c r="D55" s="1"/>
      <c r="E55" s="3"/>
      <c r="F55" s="46">
        <v>23.788363862031208</v>
      </c>
      <c r="G55" t="str">
        <f t="shared" si="34"/>
        <v>Myeov</v>
      </c>
      <c r="H55" t="s">
        <v>2</v>
      </c>
      <c r="I55">
        <v>1</v>
      </c>
      <c r="J55" s="68">
        <v>84</v>
      </c>
      <c r="M55" s="24">
        <f t="shared" si="31"/>
        <v>1E-4</v>
      </c>
      <c r="N55" s="10">
        <f>LOG(M55)</f>
        <v>-4</v>
      </c>
      <c r="O55" s="12" t="e">
        <f t="shared" si="32"/>
        <v>#VALUE!</v>
      </c>
      <c r="P55" s="12" t="e">
        <f t="shared" si="33"/>
        <v>#VALUE!</v>
      </c>
      <c r="Q55" s="18" t="e">
        <f t="shared" si="28"/>
        <v>#DIV/0!</v>
      </c>
      <c r="R55" s="30" t="e">
        <f t="shared" si="29"/>
        <v>#DIV/0!</v>
      </c>
      <c r="S55" s="40" t="e">
        <f t="shared" si="30"/>
        <v>#DIV/0!</v>
      </c>
    </row>
    <row r="56" spans="1:19">
      <c r="A56" s="1" t="s">
        <v>59</v>
      </c>
      <c r="B56" s="2" t="s">
        <v>6</v>
      </c>
      <c r="C56" s="1"/>
      <c r="D56" s="1"/>
      <c r="E56" s="3"/>
      <c r="F56" s="46">
        <v>26.87459710807617</v>
      </c>
      <c r="G56" t="str">
        <f t="shared" si="34"/>
        <v>Myeov</v>
      </c>
      <c r="H56" t="s">
        <v>2</v>
      </c>
      <c r="I56">
        <v>0.1</v>
      </c>
      <c r="J56" s="68">
        <v>84</v>
      </c>
      <c r="N56" s="13" t="s">
        <v>91</v>
      </c>
      <c r="O56" s="36">
        <f>SLOPE(F50:F53,N51:N54)</f>
        <v>-2.9416683561551933</v>
      </c>
      <c r="P56" s="36">
        <f>SLOPE(F55:F58,N51:N54)</f>
        <v>-3.3043448489056848</v>
      </c>
      <c r="Q56" s="32">
        <f>SLOPE(Q51:Q54,N51:N54)</f>
        <v>-3.1230066025304373</v>
      </c>
      <c r="R56" s="37" t="str">
        <f>F60</f>
        <v>N/A</v>
      </c>
      <c r="S56" s="38" t="s">
        <v>98</v>
      </c>
    </row>
    <row r="57" spans="1:19">
      <c r="A57" s="1" t="s">
        <v>60</v>
      </c>
      <c r="B57" s="2" t="s">
        <v>6</v>
      </c>
      <c r="C57" s="1"/>
      <c r="D57" s="1"/>
      <c r="E57" s="3"/>
      <c r="F57" s="46">
        <v>29.566384984563228</v>
      </c>
      <c r="G57" t="str">
        <f t="shared" si="34"/>
        <v>Myeov</v>
      </c>
      <c r="H57" t="s">
        <v>2</v>
      </c>
      <c r="I57" s="41">
        <v>0.01</v>
      </c>
      <c r="J57" s="68">
        <v>83.5</v>
      </c>
      <c r="N57" s="13" t="s">
        <v>92</v>
      </c>
      <c r="O57" s="36">
        <f>10^(-1/O56)</f>
        <v>2.1874752479944641</v>
      </c>
      <c r="P57" s="36">
        <f>10^(-1/P56)</f>
        <v>2.0073904403767577</v>
      </c>
      <c r="R57" s="19" t="str">
        <f>F61</f>
        <v>N/A</v>
      </c>
      <c r="S57" s="31" t="s">
        <v>99</v>
      </c>
    </row>
    <row r="58" spans="1:19">
      <c r="A58" s="1" t="s">
        <v>61</v>
      </c>
      <c r="B58" s="2" t="s">
        <v>6</v>
      </c>
      <c r="C58" s="1"/>
      <c r="D58" s="1"/>
      <c r="E58" s="3"/>
      <c r="F58" s="46">
        <v>33.905584066221138</v>
      </c>
      <c r="G58" t="str">
        <f t="shared" si="34"/>
        <v>Myeov</v>
      </c>
      <c r="H58" t="s">
        <v>2</v>
      </c>
      <c r="I58" s="42">
        <v>1E-3</v>
      </c>
      <c r="J58" s="68">
        <v>83.5</v>
      </c>
      <c r="N58" s="14" t="s">
        <v>93</v>
      </c>
      <c r="O58" s="36">
        <f>ABS(O57-P57)</f>
        <v>0.1800848076177064</v>
      </c>
      <c r="P58" s="36"/>
      <c r="Q58" s="17"/>
      <c r="R58" s="29"/>
    </row>
    <row r="59" spans="1:19">
      <c r="A59" s="49" t="s">
        <v>62</v>
      </c>
      <c r="B59" s="50" t="s">
        <v>6</v>
      </c>
      <c r="C59" s="49"/>
      <c r="D59" s="49"/>
      <c r="E59" s="51"/>
      <c r="F59" s="52" t="s">
        <v>129</v>
      </c>
      <c r="G59" s="53" t="str">
        <f t="shared" si="34"/>
        <v>Myeov</v>
      </c>
      <c r="H59" s="53" t="s">
        <v>2</v>
      </c>
      <c r="I59" s="54">
        <v>1E-4</v>
      </c>
      <c r="J59" s="69">
        <v>58</v>
      </c>
      <c r="N59" s="13" t="s">
        <v>94</v>
      </c>
      <c r="O59" s="36">
        <f>AVERAGE(O57,P57)</f>
        <v>2.0974328441856107</v>
      </c>
      <c r="P59" s="36"/>
      <c r="Q59" s="36">
        <f>10^(-1/Q56)</f>
        <v>2.0902789843762095</v>
      </c>
      <c r="R59" s="29"/>
    </row>
    <row r="60" spans="1:19">
      <c r="A60" s="1" t="s">
        <v>63</v>
      </c>
      <c r="B60" s="2" t="s">
        <v>6</v>
      </c>
      <c r="C60" s="1"/>
      <c r="D60" s="1"/>
      <c r="E60" s="3"/>
      <c r="F60" s="46" t="s">
        <v>129</v>
      </c>
      <c r="G60" t="str">
        <f t="shared" si="34"/>
        <v>Myeov</v>
      </c>
      <c r="H60" t="s">
        <v>3</v>
      </c>
      <c r="J60" s="68">
        <v>57</v>
      </c>
    </row>
    <row r="61" spans="1:19" ht="14" thickBot="1">
      <c r="A61" s="1" t="s">
        <v>64</v>
      </c>
      <c r="B61" s="2" t="s">
        <v>6</v>
      </c>
      <c r="C61" s="1"/>
      <c r="D61" s="1"/>
      <c r="E61" s="3"/>
      <c r="F61" s="46" t="s">
        <v>129</v>
      </c>
      <c r="G61" t="str">
        <f t="shared" si="34"/>
        <v>Myeov</v>
      </c>
      <c r="H61" s="43" t="s">
        <v>4</v>
      </c>
      <c r="I61" s="43"/>
      <c r="J61" s="67">
        <v>57</v>
      </c>
      <c r="L61" s="71" t="str">
        <f>G62</f>
        <v>Armcx1</v>
      </c>
      <c r="M61" s="71"/>
      <c r="N61" s="72"/>
      <c r="O61" s="72"/>
      <c r="P61" s="72"/>
      <c r="Q61" s="72"/>
      <c r="R61" s="72"/>
      <c r="S61" s="72"/>
    </row>
    <row r="62" spans="1:19" ht="14" thickTop="1">
      <c r="A62" s="4" t="s">
        <v>65</v>
      </c>
      <c r="B62" s="5" t="s">
        <v>6</v>
      </c>
      <c r="C62" s="4"/>
      <c r="D62" s="4"/>
      <c r="E62" s="6"/>
      <c r="F62" s="47">
        <v>24.138707587185056</v>
      </c>
      <c r="G62" s="7" t="str">
        <f>'primers used'!A7</f>
        <v>Armcx1</v>
      </c>
      <c r="H62" t="s">
        <v>2</v>
      </c>
      <c r="I62">
        <v>1</v>
      </c>
      <c r="J62" s="68">
        <v>84</v>
      </c>
      <c r="N62" s="9"/>
      <c r="O62" s="44" t="s">
        <v>102</v>
      </c>
      <c r="P62" s="44" t="s">
        <v>103</v>
      </c>
      <c r="Q62" s="34" t="s">
        <v>101</v>
      </c>
      <c r="R62" s="28" t="s">
        <v>90</v>
      </c>
      <c r="S62" s="21" t="s">
        <v>100</v>
      </c>
    </row>
    <row r="63" spans="1:19" ht="14" thickTop="1">
      <c r="A63" s="1" t="s">
        <v>66</v>
      </c>
      <c r="B63" s="2" t="s">
        <v>6</v>
      </c>
      <c r="C63" s="1"/>
      <c r="D63" s="1"/>
      <c r="E63" s="3"/>
      <c r="F63" s="46">
        <v>26.800165156634367</v>
      </c>
      <c r="G63" t="str">
        <f>G62</f>
        <v>Armcx1</v>
      </c>
      <c r="H63" t="s">
        <v>2</v>
      </c>
      <c r="I63">
        <v>0.1</v>
      </c>
      <c r="J63" s="68">
        <v>84</v>
      </c>
      <c r="M63">
        <v>1</v>
      </c>
      <c r="N63" s="73">
        <f>LOG(M63)</f>
        <v>0</v>
      </c>
      <c r="O63" s="74"/>
      <c r="P63" s="74"/>
      <c r="Q63" s="75">
        <f>AVERAGE(F62,F67)</f>
        <v>24.098357178654368</v>
      </c>
      <c r="R63" s="75">
        <f>STDEV(F62,F67)</f>
        <v>5.7064094990668078E-2</v>
      </c>
      <c r="S63" s="76">
        <f>R63/Q63</f>
        <v>2.3679661882185818E-3</v>
      </c>
    </row>
    <row r="64" spans="1:19" ht="14" thickTop="1">
      <c r="A64" s="1" t="s">
        <v>67</v>
      </c>
      <c r="B64" s="2" t="s">
        <v>6</v>
      </c>
      <c r="C64" s="1"/>
      <c r="D64" s="1"/>
      <c r="E64" s="3"/>
      <c r="F64" s="46">
        <v>31.227929536302319</v>
      </c>
      <c r="G64" t="str">
        <f>G63</f>
        <v>Armcx1</v>
      </c>
      <c r="H64" t="s">
        <v>2</v>
      </c>
      <c r="I64" s="41">
        <v>0.01</v>
      </c>
      <c r="J64" s="68">
        <v>84</v>
      </c>
      <c r="M64" s="22">
        <f>M63/10</f>
        <v>0.1</v>
      </c>
      <c r="N64" s="73">
        <f>LOG(M64)</f>
        <v>-1</v>
      </c>
      <c r="O64" s="74">
        <f>F63-F62</f>
        <v>2.6614575694493112</v>
      </c>
      <c r="P64" s="74">
        <f>F68-F67</f>
        <v>3.2852325918270324</v>
      </c>
      <c r="Q64" s="77">
        <f t="shared" ref="Q64:Q67" si="35">AVERAGE(F63,F68)</f>
        <v>27.07170225929254</v>
      </c>
      <c r="R64" s="77">
        <f t="shared" ref="R64:R67" si="36">STDEV(F63,F68)</f>
        <v>0.38401145326669789</v>
      </c>
      <c r="S64" s="78">
        <f t="shared" ref="S64:S67" si="37">R64/Q64</f>
        <v>1.4184976237867844E-2</v>
      </c>
    </row>
    <row r="65" spans="1:19" ht="14" thickTop="1">
      <c r="A65" s="1" t="s">
        <v>68</v>
      </c>
      <c r="B65" s="2" t="s">
        <v>6</v>
      </c>
      <c r="C65" s="1"/>
      <c r="D65" s="1"/>
      <c r="E65" s="3"/>
      <c r="F65" s="46">
        <v>32.915796447569484</v>
      </c>
      <c r="G65" t="str">
        <f>G64</f>
        <v>Armcx1</v>
      </c>
      <c r="H65" t="s">
        <v>2</v>
      </c>
      <c r="I65" s="42">
        <v>1E-3</v>
      </c>
      <c r="J65" s="68">
        <v>84</v>
      </c>
      <c r="M65" s="22">
        <f t="shared" ref="M65:M67" si="38">M64/10</f>
        <v>0.01</v>
      </c>
      <c r="N65" s="73">
        <f>LOG(M65)</f>
        <v>-2</v>
      </c>
      <c r="O65" s="74">
        <f t="shared" ref="O65:O67" si="39">F64-F63</f>
        <v>4.427764379667952</v>
      </c>
      <c r="P65" s="74">
        <f t="shared" ref="P65:P67" si="40">F69-F68</f>
        <v>3.3067901744127006</v>
      </c>
      <c r="Q65" s="77">
        <f t="shared" si="35"/>
        <v>30.938979536332866</v>
      </c>
      <c r="R65" s="77">
        <f t="shared" si="36"/>
        <v>0.40863700880438153</v>
      </c>
      <c r="S65" s="78">
        <f t="shared" si="37"/>
        <v>1.3207837327811764E-2</v>
      </c>
    </row>
    <row r="66" spans="1:19" ht="14" thickTop="1">
      <c r="A66" s="49" t="s">
        <v>69</v>
      </c>
      <c r="B66" s="50" t="s">
        <v>6</v>
      </c>
      <c r="C66" s="49"/>
      <c r="D66" s="49"/>
      <c r="E66" s="51"/>
      <c r="F66" s="52">
        <v>36.910342023000936</v>
      </c>
      <c r="G66" s="53" t="str">
        <f t="shared" ref="G66:G73" si="41">G65</f>
        <v>Armcx1</v>
      </c>
      <c r="H66" s="53" t="s">
        <v>2</v>
      </c>
      <c r="I66" s="54">
        <v>1E-4</v>
      </c>
      <c r="J66" s="69">
        <v>84</v>
      </c>
      <c r="M66" s="23">
        <f t="shared" si="38"/>
        <v>1E-3</v>
      </c>
      <c r="N66" s="73">
        <f>LOG(M66)</f>
        <v>-3</v>
      </c>
      <c r="O66" s="74">
        <f t="shared" si="39"/>
        <v>1.6878669112671645</v>
      </c>
      <c r="P66" s="74">
        <f t="shared" si="40"/>
        <v>2.8307321367175859</v>
      </c>
      <c r="Q66" s="77">
        <f t="shared" si="35"/>
        <v>33.198279060325241</v>
      </c>
      <c r="R66" s="77">
        <f t="shared" si="36"/>
        <v>0.39949074209441776</v>
      </c>
      <c r="S66" s="78">
        <f t="shared" si="37"/>
        <v>1.2033477439252057E-2</v>
      </c>
    </row>
    <row r="67" spans="1:19" ht="14" thickTop="1">
      <c r="A67" s="1" t="s">
        <v>70</v>
      </c>
      <c r="B67" s="2" t="s">
        <v>6</v>
      </c>
      <c r="C67" s="1"/>
      <c r="D67" s="1"/>
      <c r="E67" s="3"/>
      <c r="F67" s="46">
        <v>24.058006770123679</v>
      </c>
      <c r="G67" t="str">
        <f t="shared" si="41"/>
        <v>Armcx1</v>
      </c>
      <c r="H67" t="s">
        <v>2</v>
      </c>
      <c r="I67">
        <v>1</v>
      </c>
      <c r="J67" s="68">
        <v>84</v>
      </c>
      <c r="M67" s="24">
        <f t="shared" si="38"/>
        <v>1E-4</v>
      </c>
      <c r="N67" s="10">
        <f>LOG(M67)</f>
        <v>-4</v>
      </c>
      <c r="O67" s="12">
        <f t="shared" si="39"/>
        <v>3.9945455754314523</v>
      </c>
      <c r="P67" s="12" t="e">
        <f t="shared" si="40"/>
        <v>#VALUE!</v>
      </c>
      <c r="Q67" s="18">
        <f t="shared" si="35"/>
        <v>36.910342023000936</v>
      </c>
      <c r="R67" s="30" t="e">
        <f t="shared" si="36"/>
        <v>#DIV/0!</v>
      </c>
      <c r="S67" s="40" t="e">
        <f t="shared" si="37"/>
        <v>#DIV/0!</v>
      </c>
    </row>
    <row r="68" spans="1:19" ht="14" thickTop="1">
      <c r="A68" s="1" t="s">
        <v>71</v>
      </c>
      <c r="B68" s="2" t="s">
        <v>6</v>
      </c>
      <c r="C68" s="1"/>
      <c r="D68" s="1"/>
      <c r="E68" s="3"/>
      <c r="F68" s="46">
        <v>27.343239361950712</v>
      </c>
      <c r="G68" t="str">
        <f t="shared" si="41"/>
        <v>Armcx1</v>
      </c>
      <c r="H68" t="s">
        <v>2</v>
      </c>
      <c r="I68">
        <v>0.1</v>
      </c>
      <c r="J68" s="68">
        <v>84</v>
      </c>
      <c r="N68" s="13" t="s">
        <v>91</v>
      </c>
      <c r="O68" s="36">
        <f>SLOPE(F62:F65,N63:N66)</f>
        <v>-3.0759030960821234</v>
      </c>
      <c r="P68" s="36">
        <f>SLOPE(F67:F70,N63:N66)</f>
        <v>-3.1575054883284657</v>
      </c>
      <c r="Q68" s="32">
        <f>SLOPE(Q63:Q66,N63:N66)</f>
        <v>-3.1167042922052945</v>
      </c>
      <c r="R68" s="37" t="str">
        <f>F72</f>
        <v>N/A</v>
      </c>
      <c r="S68" s="38" t="s">
        <v>98</v>
      </c>
    </row>
    <row r="69" spans="1:19" ht="14" thickTop="1">
      <c r="A69" s="1" t="s">
        <v>72</v>
      </c>
      <c r="B69" s="2" t="s">
        <v>6</v>
      </c>
      <c r="C69" s="1"/>
      <c r="D69" s="1"/>
      <c r="E69" s="3"/>
      <c r="F69" s="46">
        <v>30.650029536363412</v>
      </c>
      <c r="G69" t="str">
        <f t="shared" si="41"/>
        <v>Armcx1</v>
      </c>
      <c r="H69" t="s">
        <v>2</v>
      </c>
      <c r="I69" s="41">
        <v>0.01</v>
      </c>
      <c r="J69" s="68">
        <v>84</v>
      </c>
      <c r="N69" s="13" t="s">
        <v>92</v>
      </c>
      <c r="O69" s="36">
        <f>10^(-1/O68)</f>
        <v>2.1140135722147844</v>
      </c>
      <c r="P69" s="36">
        <f>10^(-1/P68)</f>
        <v>2.0735079482358825</v>
      </c>
      <c r="R69" s="19" t="str">
        <f>F73</f>
        <v>N/A</v>
      </c>
      <c r="S69" s="31" t="s">
        <v>99</v>
      </c>
    </row>
    <row r="70" spans="1:19" ht="14" thickTop="1">
      <c r="A70" s="1" t="s">
        <v>73</v>
      </c>
      <c r="B70" s="2" t="s">
        <v>6</v>
      </c>
      <c r="C70" s="1"/>
      <c r="D70" s="1"/>
      <c r="E70" s="3"/>
      <c r="F70" s="46">
        <v>33.480761673080998</v>
      </c>
      <c r="G70" t="str">
        <f t="shared" si="41"/>
        <v>Armcx1</v>
      </c>
      <c r="H70" t="s">
        <v>2</v>
      </c>
      <c r="I70" s="42">
        <v>1E-3</v>
      </c>
      <c r="J70" s="68">
        <v>84</v>
      </c>
      <c r="N70" s="14" t="s">
        <v>93</v>
      </c>
      <c r="O70" s="36">
        <f>ABS(O69-P69)</f>
        <v>4.0505623978901895E-2</v>
      </c>
      <c r="P70" s="36"/>
      <c r="Q70" s="17"/>
      <c r="R70" s="29"/>
    </row>
    <row r="71" spans="1:19" ht="14" thickTop="1">
      <c r="A71" s="49" t="s">
        <v>74</v>
      </c>
      <c r="B71" s="50" t="s">
        <v>6</v>
      </c>
      <c r="C71" s="49"/>
      <c r="D71" s="49"/>
      <c r="E71" s="51"/>
      <c r="F71" s="52" t="s">
        <v>129</v>
      </c>
      <c r="G71" s="53" t="str">
        <f t="shared" si="41"/>
        <v>Armcx1</v>
      </c>
      <c r="H71" s="53" t="s">
        <v>2</v>
      </c>
      <c r="I71" s="54">
        <v>1E-4</v>
      </c>
      <c r="J71" s="69">
        <v>56.5</v>
      </c>
      <c r="N71" s="13" t="s">
        <v>94</v>
      </c>
      <c r="O71" s="36">
        <f>AVERAGE(O69,P69)</f>
        <v>2.0937607602253334</v>
      </c>
      <c r="P71" s="36"/>
      <c r="Q71" s="36">
        <f>10^(-1/Q68)</f>
        <v>2.0933976944944344</v>
      </c>
      <c r="R71" s="29"/>
    </row>
    <row r="72" spans="1:19" ht="14" thickTop="1">
      <c r="A72" s="1" t="s">
        <v>75</v>
      </c>
      <c r="B72" s="2" t="s">
        <v>6</v>
      </c>
      <c r="C72" s="1"/>
      <c r="D72" s="1"/>
      <c r="E72" s="3"/>
      <c r="F72" s="46" t="s">
        <v>129</v>
      </c>
      <c r="G72" t="str">
        <f t="shared" si="41"/>
        <v>Armcx1</v>
      </c>
      <c r="H72" t="s">
        <v>3</v>
      </c>
      <c r="J72" s="68">
        <v>56.5</v>
      </c>
    </row>
    <row r="73" spans="1:19" ht="15" thickTop="1" thickBot="1">
      <c r="A73" s="1" t="s">
        <v>76</v>
      </c>
      <c r="B73" s="2" t="s">
        <v>6</v>
      </c>
      <c r="C73" s="1"/>
      <c r="D73" s="1"/>
      <c r="E73" s="3"/>
      <c r="F73" s="46" t="s">
        <v>129</v>
      </c>
      <c r="G73" t="str">
        <f t="shared" si="41"/>
        <v>Armcx1</v>
      </c>
      <c r="H73" s="43" t="s">
        <v>4</v>
      </c>
      <c r="I73" s="43"/>
      <c r="J73" s="67">
        <v>56.5</v>
      </c>
      <c r="L73" s="71" t="str">
        <f>G74</f>
        <v>Ntm</v>
      </c>
      <c r="M73" s="71"/>
      <c r="N73" s="72"/>
      <c r="O73" s="72"/>
      <c r="P73" s="72"/>
      <c r="Q73" s="72"/>
      <c r="R73" s="72"/>
      <c r="S73" s="72"/>
    </row>
    <row r="74" spans="1:19" ht="14" thickTop="1">
      <c r="A74" s="4" t="s">
        <v>77</v>
      </c>
      <c r="B74" s="5" t="s">
        <v>6</v>
      </c>
      <c r="C74" s="4"/>
      <c r="D74" s="4"/>
      <c r="E74" s="6"/>
      <c r="F74" s="47">
        <v>28.11060712262125</v>
      </c>
      <c r="G74" s="7" t="str">
        <f>'primers used'!A8</f>
        <v>Ntm</v>
      </c>
      <c r="H74" t="s">
        <v>2</v>
      </c>
      <c r="I74">
        <v>1</v>
      </c>
      <c r="J74" s="68">
        <v>86.5</v>
      </c>
      <c r="N74" s="9"/>
      <c r="O74" s="44" t="s">
        <v>102</v>
      </c>
      <c r="P74" s="44" t="s">
        <v>103</v>
      </c>
      <c r="Q74" s="34" t="s">
        <v>101</v>
      </c>
      <c r="R74" s="28" t="s">
        <v>90</v>
      </c>
      <c r="S74" s="21" t="s">
        <v>100</v>
      </c>
    </row>
    <row r="75" spans="1:19" ht="14" thickTop="1">
      <c r="A75" s="1" t="s">
        <v>78</v>
      </c>
      <c r="B75" s="2" t="s">
        <v>6</v>
      </c>
      <c r="C75" s="1"/>
      <c r="D75" s="1"/>
      <c r="E75" s="3"/>
      <c r="F75" s="46">
        <v>31.328571904816769</v>
      </c>
      <c r="G75" t="str">
        <f>G74</f>
        <v>Ntm</v>
      </c>
      <c r="H75" t="s">
        <v>2</v>
      </c>
      <c r="I75">
        <v>0.1</v>
      </c>
      <c r="J75" s="68">
        <v>86.5</v>
      </c>
      <c r="M75">
        <v>1</v>
      </c>
      <c r="N75" s="73">
        <f>LOG(M75)</f>
        <v>0</v>
      </c>
      <c r="O75" s="74"/>
      <c r="P75" s="74"/>
      <c r="Q75" s="75">
        <f>AVERAGE(F74,F79)</f>
        <v>27.881239589564153</v>
      </c>
      <c r="R75" s="75">
        <f>STDEV(F74,F79)</f>
        <v>0.32437467601744768</v>
      </c>
      <c r="S75" s="76">
        <f>R75/Q75</f>
        <v>1.1634155467709547E-2</v>
      </c>
    </row>
    <row r="76" spans="1:19" ht="14" thickTop="1">
      <c r="A76" s="1" t="s">
        <v>79</v>
      </c>
      <c r="B76" s="2" t="s">
        <v>6</v>
      </c>
      <c r="C76" s="1"/>
      <c r="D76" s="1"/>
      <c r="E76" s="3"/>
      <c r="F76" s="46">
        <v>35.611971101504075</v>
      </c>
      <c r="G76" t="str">
        <f>G75</f>
        <v>Ntm</v>
      </c>
      <c r="H76" t="s">
        <v>2</v>
      </c>
      <c r="I76" s="41">
        <v>0.01</v>
      </c>
      <c r="J76" s="68">
        <v>87</v>
      </c>
      <c r="M76" s="22">
        <f>M75/10</f>
        <v>0.1</v>
      </c>
      <c r="N76" s="73">
        <f>LOG(M76)</f>
        <v>-1</v>
      </c>
      <c r="O76" s="74">
        <f>F75-F74</f>
        <v>3.2179647821955193</v>
      </c>
      <c r="P76" s="74">
        <f>F80-F79</f>
        <v>3.728022439145132</v>
      </c>
      <c r="Q76" s="77">
        <f t="shared" ref="Q76:Q79" si="42">AVERAGE(F75,F80)</f>
        <v>31.354233200234479</v>
      </c>
      <c r="R76" s="77">
        <f t="shared" ref="R76:R79" si="43">STDEV(F75,F80)</f>
        <v>3.6290552007413719E-2</v>
      </c>
      <c r="S76" s="78">
        <f t="shared" ref="S76:S79" si="44">R76/Q76</f>
        <v>1.1574370763799233E-3</v>
      </c>
    </row>
    <row r="77" spans="1:19" ht="14" thickTop="1">
      <c r="A77" s="1" t="s">
        <v>80</v>
      </c>
      <c r="B77" s="2" t="s">
        <v>6</v>
      </c>
      <c r="C77" s="1"/>
      <c r="D77" s="1"/>
      <c r="E77" s="3"/>
      <c r="F77" s="46" t="s">
        <v>129</v>
      </c>
      <c r="G77" t="str">
        <f>G76</f>
        <v>Ntm</v>
      </c>
      <c r="H77" t="s">
        <v>2</v>
      </c>
      <c r="I77" s="42">
        <v>1E-3</v>
      </c>
      <c r="J77" s="68">
        <v>57</v>
      </c>
      <c r="M77" s="22">
        <f t="shared" ref="M77:M79" si="45">M76/10</f>
        <v>0.01</v>
      </c>
      <c r="N77" s="83">
        <f>LOG(M77)</f>
        <v>-2</v>
      </c>
      <c r="O77" s="84">
        <f t="shared" ref="O77:O79" si="46">F76-F75</f>
        <v>4.2833991966873057</v>
      </c>
      <c r="P77" s="84">
        <f t="shared" ref="P77:P79" si="47">F81-F80</f>
        <v>4.5109820274332648</v>
      </c>
      <c r="Q77" s="85">
        <f t="shared" si="42"/>
        <v>35.75142381229476</v>
      </c>
      <c r="R77" s="85">
        <f t="shared" si="43"/>
        <v>0.1972159149106881</v>
      </c>
      <c r="S77" s="86">
        <f t="shared" si="44"/>
        <v>5.5163093908127481E-3</v>
      </c>
    </row>
    <row r="78" spans="1:19" ht="14" thickTop="1">
      <c r="A78" s="49" t="s">
        <v>81</v>
      </c>
      <c r="B78" s="50" t="s">
        <v>6</v>
      </c>
      <c r="C78" s="49"/>
      <c r="D78" s="49"/>
      <c r="E78" s="51"/>
      <c r="F78" s="52" t="s">
        <v>129</v>
      </c>
      <c r="G78" s="53" t="str">
        <f t="shared" ref="G78:G85" si="48">G77</f>
        <v>Ntm</v>
      </c>
      <c r="H78" s="53" t="s">
        <v>2</v>
      </c>
      <c r="I78" s="54">
        <v>1E-4</v>
      </c>
      <c r="J78" s="69">
        <v>56.5</v>
      </c>
      <c r="M78" s="23">
        <f t="shared" si="45"/>
        <v>1E-3</v>
      </c>
      <c r="N78" s="8">
        <f>LOG(M78)</f>
        <v>-3</v>
      </c>
      <c r="O78" s="11" t="e">
        <f>F77-F76</f>
        <v>#VALUE!</v>
      </c>
      <c r="P78" s="11">
        <f t="shared" si="47"/>
        <v>0.94932911836227873</v>
      </c>
      <c r="Q78" s="33">
        <f>AVERAGE(F77,F82)</f>
        <v>36.840205641447731</v>
      </c>
      <c r="R78" s="27" t="e">
        <f t="shared" si="43"/>
        <v>#DIV/0!</v>
      </c>
      <c r="S78" s="39" t="e">
        <f t="shared" si="44"/>
        <v>#DIV/0!</v>
      </c>
    </row>
    <row r="79" spans="1:19" ht="14" thickTop="1">
      <c r="A79" s="1" t="s">
        <v>82</v>
      </c>
      <c r="B79" s="2" t="s">
        <v>6</v>
      </c>
      <c r="C79" s="1"/>
      <c r="D79" s="1"/>
      <c r="E79" s="3"/>
      <c r="F79" s="46">
        <v>27.651872056507056</v>
      </c>
      <c r="G79" t="str">
        <f t="shared" si="48"/>
        <v>Ntm</v>
      </c>
      <c r="H79" t="s">
        <v>2</v>
      </c>
      <c r="I79">
        <v>1</v>
      </c>
      <c r="J79" s="68">
        <v>87</v>
      </c>
      <c r="M79" s="24">
        <f t="shared" si="45"/>
        <v>1E-4</v>
      </c>
      <c r="N79" s="10">
        <f>LOG(M79)</f>
        <v>-4</v>
      </c>
      <c r="O79" s="12" t="e">
        <f t="shared" si="46"/>
        <v>#VALUE!</v>
      </c>
      <c r="P79" s="12" t="e">
        <f t="shared" si="47"/>
        <v>#VALUE!</v>
      </c>
      <c r="Q79" s="18" t="e">
        <f t="shared" si="42"/>
        <v>#DIV/0!</v>
      </c>
      <c r="R79" s="30" t="e">
        <f t="shared" si="43"/>
        <v>#DIV/0!</v>
      </c>
      <c r="S79" s="40" t="e">
        <f t="shared" si="44"/>
        <v>#DIV/0!</v>
      </c>
    </row>
    <row r="80" spans="1:19" ht="14" thickTop="1">
      <c r="A80" s="1" t="s">
        <v>83</v>
      </c>
      <c r="B80" s="2" t="s">
        <v>6</v>
      </c>
      <c r="C80" s="1"/>
      <c r="D80" s="1"/>
      <c r="E80" s="3"/>
      <c r="F80" s="46">
        <v>31.379894495652188</v>
      </c>
      <c r="G80" t="str">
        <f t="shared" si="48"/>
        <v>Ntm</v>
      </c>
      <c r="H80" t="s">
        <v>2</v>
      </c>
      <c r="I80">
        <v>0.1</v>
      </c>
      <c r="J80" s="68">
        <v>87</v>
      </c>
      <c r="N80" s="13" t="s">
        <v>91</v>
      </c>
      <c r="O80" s="36">
        <f>SLOPE(F74:F76,N75:N77)</f>
        <v>-3.7506819894414125</v>
      </c>
      <c r="P80" s="36">
        <f>SLOPE(F79:F81,N75:N77)</f>
        <v>-4.1195022332891984</v>
      </c>
      <c r="Q80" s="32">
        <f>SLOPE(Q75:Q76,N75:N76)</f>
        <v>-3.4729936106703256</v>
      </c>
      <c r="R80" s="37" t="str">
        <f>F84</f>
        <v>N/A</v>
      </c>
      <c r="S80" s="38" t="s">
        <v>98</v>
      </c>
    </row>
    <row r="81" spans="1:19" ht="14" thickTop="1">
      <c r="A81" s="1" t="s">
        <v>84</v>
      </c>
      <c r="B81" s="2" t="s">
        <v>6</v>
      </c>
      <c r="C81" s="1"/>
      <c r="D81" s="1"/>
      <c r="E81" s="3"/>
      <c r="F81" s="46">
        <v>35.890876523085453</v>
      </c>
      <c r="G81" t="str">
        <f t="shared" si="48"/>
        <v>Ntm</v>
      </c>
      <c r="H81" t="s">
        <v>2</v>
      </c>
      <c r="I81" s="41">
        <v>0.01</v>
      </c>
      <c r="J81" s="68">
        <v>87</v>
      </c>
      <c r="N81" s="13" t="s">
        <v>92</v>
      </c>
      <c r="O81" s="36">
        <f>10^(-1/O80)</f>
        <v>1.8476434997861277</v>
      </c>
      <c r="P81" s="36">
        <f>10^(-1/P80)</f>
        <v>1.7488307248323272</v>
      </c>
      <c r="R81" s="19" t="str">
        <f>F85</f>
        <v>N/A</v>
      </c>
      <c r="S81" s="31" t="s">
        <v>99</v>
      </c>
    </row>
    <row r="82" spans="1:19" ht="14" thickTop="1">
      <c r="A82" s="1" t="s">
        <v>85</v>
      </c>
      <c r="B82" s="2" t="s">
        <v>6</v>
      </c>
      <c r="C82" s="1"/>
      <c r="D82" s="1"/>
      <c r="E82" s="3"/>
      <c r="F82" s="46">
        <v>36.840205641447731</v>
      </c>
      <c r="G82" t="str">
        <f t="shared" si="48"/>
        <v>Ntm</v>
      </c>
      <c r="H82" t="s">
        <v>2</v>
      </c>
      <c r="I82" s="42">
        <v>1E-3</v>
      </c>
      <c r="J82" s="68">
        <v>87</v>
      </c>
      <c r="N82" s="14" t="s">
        <v>93</v>
      </c>
      <c r="O82" s="36">
        <f>ABS(O81-P81)</f>
        <v>9.8812774953800586E-2</v>
      </c>
      <c r="P82" s="36"/>
      <c r="Q82" s="17"/>
      <c r="R82" s="29"/>
    </row>
    <row r="83" spans="1:19" ht="14" thickTop="1">
      <c r="A83" s="49" t="s">
        <v>86</v>
      </c>
      <c r="B83" s="50" t="s">
        <v>6</v>
      </c>
      <c r="C83" s="49"/>
      <c r="D83" s="49"/>
      <c r="E83" s="51"/>
      <c r="F83" s="52" t="s">
        <v>129</v>
      </c>
      <c r="G83" s="53" t="str">
        <f t="shared" si="48"/>
        <v>Ntm</v>
      </c>
      <c r="H83" s="53" t="s">
        <v>2</v>
      </c>
      <c r="I83" s="54">
        <v>1E-4</v>
      </c>
      <c r="J83" s="69">
        <v>57</v>
      </c>
      <c r="N83" s="13" t="s">
        <v>94</v>
      </c>
      <c r="O83" s="36">
        <f>AVERAGE(O81,P81)</f>
        <v>1.7982371123092276</v>
      </c>
      <c r="P83" s="36"/>
      <c r="Q83" s="36">
        <f>10^(-1/Q80)</f>
        <v>1.9406000228913445</v>
      </c>
      <c r="R83" s="29"/>
    </row>
    <row r="84" spans="1:19" ht="14" thickTop="1">
      <c r="A84" s="1" t="s">
        <v>87</v>
      </c>
      <c r="B84" s="2" t="s">
        <v>6</v>
      </c>
      <c r="C84" s="1"/>
      <c r="D84" s="1"/>
      <c r="E84" s="3"/>
      <c r="F84" s="46" t="s">
        <v>129</v>
      </c>
      <c r="G84" t="str">
        <f t="shared" si="48"/>
        <v>Ntm</v>
      </c>
      <c r="H84" t="s">
        <v>3</v>
      </c>
      <c r="J84" s="68">
        <v>56.5</v>
      </c>
    </row>
    <row r="85" spans="1:19" ht="15" thickTop="1" thickBot="1">
      <c r="A85" s="1" t="s">
        <v>88</v>
      </c>
      <c r="B85" s="2" t="s">
        <v>6</v>
      </c>
      <c r="C85" s="1"/>
      <c r="D85" s="1"/>
      <c r="E85" s="3"/>
      <c r="F85" s="46" t="s">
        <v>129</v>
      </c>
      <c r="G85" t="str">
        <f t="shared" si="48"/>
        <v>Ntm</v>
      </c>
      <c r="H85" s="43" t="s">
        <v>4</v>
      </c>
      <c r="I85" s="43"/>
      <c r="J85" s="67">
        <v>56.5</v>
      </c>
      <c r="L85" s="71" t="str">
        <f>G86</f>
        <v>Pfm1</v>
      </c>
      <c r="M85" s="71"/>
      <c r="N85" s="72"/>
      <c r="O85" s="72"/>
      <c r="P85" s="72"/>
      <c r="Q85" s="72"/>
      <c r="R85" s="72"/>
      <c r="S85" s="72"/>
    </row>
    <row r="86" spans="1:19" ht="14" thickTop="1">
      <c r="A86" s="4" t="s">
        <v>106</v>
      </c>
      <c r="B86" s="5" t="s">
        <v>6</v>
      </c>
      <c r="C86" s="4"/>
      <c r="D86" s="4"/>
      <c r="E86" s="6"/>
      <c r="F86" s="47">
        <v>27.182741964969839</v>
      </c>
      <c r="G86" s="7" t="str">
        <f>'primers used'!A9</f>
        <v>Pfm1</v>
      </c>
      <c r="H86" t="s">
        <v>2</v>
      </c>
      <c r="I86">
        <v>1</v>
      </c>
      <c r="J86" s="68">
        <v>85.5</v>
      </c>
      <c r="N86" s="9"/>
      <c r="O86" s="44" t="s">
        <v>102</v>
      </c>
      <c r="P86" s="44" t="s">
        <v>103</v>
      </c>
      <c r="Q86" s="34" t="s">
        <v>101</v>
      </c>
      <c r="R86" s="28" t="s">
        <v>90</v>
      </c>
      <c r="S86" s="20" t="s">
        <v>100</v>
      </c>
    </row>
    <row r="87" spans="1:19" ht="14" thickTop="1">
      <c r="A87" s="1" t="s">
        <v>107</v>
      </c>
      <c r="B87" s="2" t="s">
        <v>6</v>
      </c>
      <c r="C87" s="1"/>
      <c r="D87" s="1"/>
      <c r="E87" s="3"/>
      <c r="F87" s="46">
        <v>30.673975617393399</v>
      </c>
      <c r="G87" t="str">
        <f>G86</f>
        <v>Pfm1</v>
      </c>
      <c r="H87" t="s">
        <v>2</v>
      </c>
      <c r="I87">
        <v>0.1</v>
      </c>
      <c r="J87" s="68">
        <v>85.5</v>
      </c>
      <c r="M87">
        <v>1</v>
      </c>
      <c r="N87" s="73">
        <f>LOG(M87)</f>
        <v>0</v>
      </c>
      <c r="O87" s="74"/>
      <c r="P87" s="74"/>
      <c r="Q87" s="75">
        <f>AVERAGE(F86,F91)</f>
        <v>27.092993937748673</v>
      </c>
      <c r="R87" s="75">
        <f>STDEV(F86,F91)</f>
        <v>0.12692287729329746</v>
      </c>
      <c r="S87" s="76">
        <f>R87/Q87</f>
        <v>4.6847121283431058E-3</v>
      </c>
    </row>
    <row r="88" spans="1:19" ht="14" thickTop="1">
      <c r="A88" s="1" t="s">
        <v>108</v>
      </c>
      <c r="B88" s="2" t="s">
        <v>6</v>
      </c>
      <c r="C88" s="1"/>
      <c r="D88" s="1"/>
      <c r="E88" s="3"/>
      <c r="F88" s="46">
        <v>35.22554011405213</v>
      </c>
      <c r="G88" t="str">
        <f>G87</f>
        <v>Pfm1</v>
      </c>
      <c r="H88" t="s">
        <v>2</v>
      </c>
      <c r="I88" s="41">
        <v>0.01</v>
      </c>
      <c r="J88" s="68">
        <v>86</v>
      </c>
      <c r="M88" s="22">
        <f>M87/10</f>
        <v>0.1</v>
      </c>
      <c r="N88" s="73">
        <f>LOG(M88)</f>
        <v>-1</v>
      </c>
      <c r="O88" s="74">
        <f>F87-F86</f>
        <v>3.4912336524235599</v>
      </c>
      <c r="P88" s="74">
        <f>F92-F91</f>
        <v>3.1956859695070534</v>
      </c>
      <c r="Q88" s="77">
        <f t="shared" ref="Q88:Q91" si="49">AVERAGE(F87,F92)</f>
        <v>30.43645374871398</v>
      </c>
      <c r="R88" s="77">
        <f t="shared" ref="R88:R91" si="50">STDEV(F87,F92)</f>
        <v>0.3359066480468671</v>
      </c>
      <c r="S88" s="78">
        <f t="shared" ref="S88:S91" si="51">R88/Q88</f>
        <v>1.1036326729130198E-2</v>
      </c>
    </row>
    <row r="89" spans="1:19" ht="14" thickTop="1">
      <c r="A89" s="1" t="s">
        <v>109</v>
      </c>
      <c r="B89" s="2" t="s">
        <v>6</v>
      </c>
      <c r="C89" s="1"/>
      <c r="D89" s="1"/>
      <c r="E89" s="3"/>
      <c r="F89" s="46">
        <v>36.713764537321275</v>
      </c>
      <c r="G89" t="str">
        <f>G88</f>
        <v>Pfm1</v>
      </c>
      <c r="H89" t="s">
        <v>2</v>
      </c>
      <c r="I89" s="42">
        <v>1E-3</v>
      </c>
      <c r="J89" s="68">
        <v>86</v>
      </c>
      <c r="M89" s="22">
        <f t="shared" ref="M89:M91" si="52">M88/10</f>
        <v>0.01</v>
      </c>
      <c r="N89" s="8">
        <f>LOG(M89)</f>
        <v>-2</v>
      </c>
      <c r="O89" s="11">
        <f t="shared" ref="O89:O91" si="53">F88-F87</f>
        <v>4.551564496658731</v>
      </c>
      <c r="P89" s="11">
        <f t="shared" ref="P89:P91" si="54">F93-F92</f>
        <v>2.7926531148013396</v>
      </c>
      <c r="Q89" s="33">
        <f>AVERAGE(F88,F93)</f>
        <v>34.108562554444021</v>
      </c>
      <c r="R89" s="27">
        <f t="shared" si="50"/>
        <v>1.5796448136641295</v>
      </c>
      <c r="S89" s="39">
        <f t="shared" si="51"/>
        <v>4.6312265758567325E-2</v>
      </c>
    </row>
    <row r="90" spans="1:19" ht="14" thickTop="1">
      <c r="A90" s="49" t="s">
        <v>110</v>
      </c>
      <c r="B90" s="50" t="s">
        <v>6</v>
      </c>
      <c r="C90" s="49"/>
      <c r="D90" s="49"/>
      <c r="E90" s="51"/>
      <c r="F90" s="52" t="s">
        <v>129</v>
      </c>
      <c r="G90" s="53" t="str">
        <f t="shared" ref="G90:G97" si="55">G89</f>
        <v>Pfm1</v>
      </c>
      <c r="H90" s="53" t="s">
        <v>2</v>
      </c>
      <c r="I90" s="54">
        <v>1E-4</v>
      </c>
      <c r="J90" s="69">
        <v>57</v>
      </c>
      <c r="M90" s="23">
        <f t="shared" si="52"/>
        <v>1E-3</v>
      </c>
      <c r="N90" s="8">
        <f>LOG(M90)</f>
        <v>-3</v>
      </c>
      <c r="O90" s="11">
        <f t="shared" si="53"/>
        <v>1.4882244232691448</v>
      </c>
      <c r="P90" s="11" t="e">
        <f t="shared" si="54"/>
        <v>#VALUE!</v>
      </c>
      <c r="Q90" s="33">
        <f t="shared" si="49"/>
        <v>36.713764537321275</v>
      </c>
      <c r="R90" s="27" t="e">
        <f t="shared" si="50"/>
        <v>#DIV/0!</v>
      </c>
      <c r="S90" s="39" t="e">
        <f t="shared" si="51"/>
        <v>#DIV/0!</v>
      </c>
    </row>
    <row r="91" spans="1:19" ht="14" thickTop="1">
      <c r="A91" s="1" t="s">
        <v>111</v>
      </c>
      <c r="B91" s="2" t="s">
        <v>6</v>
      </c>
      <c r="C91" s="1"/>
      <c r="D91" s="1"/>
      <c r="E91" s="3"/>
      <c r="F91" s="46">
        <v>27.003245910527511</v>
      </c>
      <c r="G91" t="str">
        <f t="shared" si="55"/>
        <v>Pfm1</v>
      </c>
      <c r="H91" t="s">
        <v>2</v>
      </c>
      <c r="I91">
        <v>1</v>
      </c>
      <c r="J91" s="68">
        <v>86</v>
      </c>
      <c r="M91" s="24">
        <f t="shared" si="52"/>
        <v>1E-4</v>
      </c>
      <c r="N91" s="10">
        <f>LOG(M91)</f>
        <v>-4</v>
      </c>
      <c r="O91" s="12" t="e">
        <f t="shared" si="53"/>
        <v>#VALUE!</v>
      </c>
      <c r="P91" s="12" t="e">
        <f t="shared" si="54"/>
        <v>#VALUE!</v>
      </c>
      <c r="Q91" s="18" t="e">
        <f t="shared" si="49"/>
        <v>#DIV/0!</v>
      </c>
      <c r="R91" s="30" t="e">
        <f t="shared" si="50"/>
        <v>#DIV/0!</v>
      </c>
      <c r="S91" s="40" t="e">
        <f t="shared" si="51"/>
        <v>#DIV/0!</v>
      </c>
    </row>
    <row r="92" spans="1:19" ht="14" thickTop="1">
      <c r="A92" s="1" t="s">
        <v>112</v>
      </c>
      <c r="B92" s="2" t="s">
        <v>6</v>
      </c>
      <c r="C92" s="1"/>
      <c r="D92" s="1"/>
      <c r="E92" s="3"/>
      <c r="F92" s="46">
        <v>30.198931880034564</v>
      </c>
      <c r="G92" t="str">
        <f t="shared" si="55"/>
        <v>Pfm1</v>
      </c>
      <c r="H92" t="s">
        <v>2</v>
      </c>
      <c r="I92">
        <v>0.1</v>
      </c>
      <c r="J92" s="68">
        <v>86</v>
      </c>
      <c r="N92" s="13" t="s">
        <v>91</v>
      </c>
      <c r="O92" s="36">
        <f>SLOPE(F86:F88,N87:N89)</f>
        <v>-4.0213990745411454</v>
      </c>
      <c r="P92" s="36">
        <f>SLOPE(F91:F93,N87:N89)</f>
        <v>-2.9941695421541965</v>
      </c>
      <c r="Q92" s="32">
        <f>SLOPE(Q87:Q88,N87:N88)</f>
        <v>-3.3434598109653066</v>
      </c>
      <c r="R92" s="37" t="str">
        <f>F96</f>
        <v>N/A</v>
      </c>
      <c r="S92" s="38" t="s">
        <v>98</v>
      </c>
    </row>
    <row r="93" spans="1:19" ht="14" thickTop="1">
      <c r="A93" s="1" t="s">
        <v>113</v>
      </c>
      <c r="B93" s="2" t="s">
        <v>6</v>
      </c>
      <c r="C93" s="1"/>
      <c r="D93" s="1"/>
      <c r="E93" s="3"/>
      <c r="F93" s="46">
        <v>32.991584994835904</v>
      </c>
      <c r="G93" t="str">
        <f t="shared" si="55"/>
        <v>Pfm1</v>
      </c>
      <c r="H93" t="s">
        <v>2</v>
      </c>
      <c r="I93" s="41">
        <v>0.01</v>
      </c>
      <c r="J93" s="68">
        <v>86</v>
      </c>
      <c r="N93" s="13" t="s">
        <v>92</v>
      </c>
      <c r="O93" s="36">
        <f>10^(-1/O92)</f>
        <v>1.7728405419920477</v>
      </c>
      <c r="P93" s="36">
        <f>10^(-1/P92)</f>
        <v>2.1576570839138358</v>
      </c>
      <c r="R93" s="19" t="str">
        <f>F97</f>
        <v>N/A</v>
      </c>
      <c r="S93" s="31" t="s">
        <v>99</v>
      </c>
    </row>
    <row r="94" spans="1:19" ht="14" thickTop="1">
      <c r="A94" s="1" t="s">
        <v>114</v>
      </c>
      <c r="B94" s="2" t="s">
        <v>6</v>
      </c>
      <c r="C94" s="1"/>
      <c r="D94" s="1"/>
      <c r="E94" s="3"/>
      <c r="F94" s="46" t="s">
        <v>129</v>
      </c>
      <c r="G94" t="str">
        <f t="shared" si="55"/>
        <v>Pfm1</v>
      </c>
      <c r="H94" t="s">
        <v>2</v>
      </c>
      <c r="I94" s="42">
        <v>1E-3</v>
      </c>
      <c r="J94" s="68">
        <v>76.5</v>
      </c>
      <c r="N94" s="14" t="s">
        <v>93</v>
      </c>
      <c r="O94" s="36">
        <f>ABS(O93-P93)</f>
        <v>0.38481654192178816</v>
      </c>
      <c r="P94" s="36"/>
      <c r="Q94" s="17"/>
      <c r="R94" s="29"/>
    </row>
    <row r="95" spans="1:19" ht="14" thickTop="1">
      <c r="A95" s="49" t="s">
        <v>115</v>
      </c>
      <c r="B95" s="50" t="s">
        <v>6</v>
      </c>
      <c r="C95" s="49"/>
      <c r="D95" s="49"/>
      <c r="E95" s="51"/>
      <c r="F95" s="52" t="s">
        <v>129</v>
      </c>
      <c r="G95" s="53" t="str">
        <f t="shared" si="55"/>
        <v>Pfm1</v>
      </c>
      <c r="H95" s="53" t="s">
        <v>2</v>
      </c>
      <c r="I95" s="54">
        <v>1E-4</v>
      </c>
      <c r="J95" s="69">
        <v>74</v>
      </c>
      <c r="N95" s="13" t="s">
        <v>94</v>
      </c>
      <c r="O95" s="36">
        <f>AVERAGE(O93,P93)</f>
        <v>1.9652488129529417</v>
      </c>
      <c r="P95" s="36"/>
      <c r="Q95" s="36">
        <f>10^(-1/Q92)</f>
        <v>1.9910922289666138</v>
      </c>
      <c r="R95" s="29"/>
    </row>
    <row r="96" spans="1:19" ht="14" thickTop="1">
      <c r="A96" s="1" t="s">
        <v>116</v>
      </c>
      <c r="B96" s="2" t="s">
        <v>6</v>
      </c>
      <c r="C96" s="1"/>
      <c r="D96" s="1"/>
      <c r="E96" s="3"/>
      <c r="F96" s="46" t="s">
        <v>129</v>
      </c>
      <c r="G96" t="str">
        <f t="shared" si="55"/>
        <v>Pfm1</v>
      </c>
      <c r="H96" t="s">
        <v>3</v>
      </c>
      <c r="J96" s="68">
        <v>78.5</v>
      </c>
      <c r="S96" s="15" t="e">
        <f>MIN(S3:S91)</f>
        <v>#DIV/0!</v>
      </c>
    </row>
    <row r="97" spans="1:19" ht="14" thickTop="1">
      <c r="A97" s="1" t="s">
        <v>117</v>
      </c>
      <c r="B97" s="2" t="s">
        <v>6</v>
      </c>
      <c r="C97" s="1"/>
      <c r="D97" s="1"/>
      <c r="E97" s="3"/>
      <c r="F97" s="46" t="s">
        <v>129</v>
      </c>
      <c r="G97" t="str">
        <f t="shared" si="55"/>
        <v>Pfm1</v>
      </c>
      <c r="H97" t="s">
        <v>4</v>
      </c>
      <c r="J97" s="68">
        <v>77</v>
      </c>
      <c r="S97" s="16" t="e">
        <f>MAX(S2:S91)</f>
        <v>#DIV/0!</v>
      </c>
    </row>
  </sheetData>
  <sheetCalcPr fullCalcOnLoad="1"/>
  <mergeCells count="8">
    <mergeCell ref="L61:S61"/>
    <mergeCell ref="L73:S73"/>
    <mergeCell ref="L85:S85"/>
    <mergeCell ref="L1:S1"/>
    <mergeCell ref="L13:S13"/>
    <mergeCell ref="L25:S25"/>
    <mergeCell ref="L37:S37"/>
    <mergeCell ref="L49:S49"/>
  </mergeCells>
  <phoneticPr fontId="5" type="noConversion"/>
  <pageMargins left="0.75" right="0.75" top="1" bottom="1" header="0.5" footer="0.5"/>
  <pageSetup scale="35" orientation="landscape" horizontalDpi="4294967292" verticalDpi="4294967292"/>
  <headerFooter>
    <oddHeader>&amp;C&amp;"Verdana,Bold"qPCR #20: Efficiency Curve&amp;R9/19/12</oddHeader>
  </headerFooter>
  <rowBreaks count="3" manualBreakCount="3">
    <brk id="35" max="16383" man="1" pt="1"/>
    <brk id="73" max="16383" man="1" pt="1"/>
    <brk id="97" max="16383" man="1" pt="1"/>
  </rowBreaks>
  <colBreaks count="1" manualBreakCount="1">
    <brk id="19" max="1048575" man="1"/>
  </colBreaks>
  <drawing r:id="rId1"/>
  <extLst>
    <ext xmlns:mx="http://schemas.microsoft.com/office/mac/excel/2008/main" uri="http://schemas.microsoft.com/office/mac/excel/2008/main">
      <mx:PLV Mode="0" OnePage="0" WScale="87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primers used</vt:lpstr>
      <vt:lpstr>raw data</vt:lpstr>
    </vt:vector>
  </TitlesOfParts>
  <Company>NIEHS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Site License</dc:creator>
  <cp:lastModifiedBy>Site License</cp:lastModifiedBy>
  <cp:lastPrinted>2012-09-19T19:50:43Z</cp:lastPrinted>
  <dcterms:created xsi:type="dcterms:W3CDTF">2012-04-16T20:26:02Z</dcterms:created>
  <dcterms:modified xsi:type="dcterms:W3CDTF">2012-09-19T19:50:45Z</dcterms:modified>
</cp:coreProperties>
</file>