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-60" yWindow="460" windowWidth="23220" windowHeight="14280" tabRatio="500" activeTab="1"/>
  </bookViews>
  <sheets>
    <sheet name="Raw Data" sheetId="22" r:id="rId1"/>
    <sheet name="Sheet1" sheetId="23" r:id="rId2"/>
    <sheet name="Analysis" sheetId="21" r:id="rId3"/>
    <sheet name="HKG selection" sheetId="1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0" i="23" l="1"/>
  <c r="K54" i="23"/>
  <c r="K53" i="23"/>
  <c r="K52" i="23"/>
  <c r="K51" i="23"/>
  <c r="K50" i="23"/>
  <c r="K49" i="23"/>
  <c r="K48" i="23"/>
  <c r="K47" i="23"/>
  <c r="K46" i="23"/>
  <c r="K44" i="23"/>
  <c r="K45" i="23"/>
  <c r="J54" i="23"/>
  <c r="J53" i="23"/>
  <c r="J52" i="23"/>
  <c r="J51" i="23"/>
  <c r="J50" i="23"/>
  <c r="J49" i="23"/>
  <c r="J48" i="23"/>
  <c r="J47" i="23"/>
  <c r="J46" i="23"/>
  <c r="J45" i="23"/>
  <c r="J44" i="23"/>
  <c r="J43" i="23"/>
  <c r="H44" i="23"/>
  <c r="H45" i="23"/>
  <c r="H46" i="23"/>
  <c r="H47" i="23"/>
  <c r="H48" i="23"/>
  <c r="H49" i="23"/>
  <c r="H50" i="23"/>
  <c r="H51" i="23"/>
  <c r="H52" i="23"/>
  <c r="H53" i="23"/>
  <c r="H54" i="23"/>
  <c r="H43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D42" i="21"/>
  <c r="C43" i="23"/>
  <c r="C44" i="23"/>
  <c r="C45" i="23"/>
  <c r="C46" i="23"/>
  <c r="C47" i="23"/>
  <c r="C48" i="23"/>
  <c r="C49" i="23"/>
  <c r="C50" i="23"/>
  <c r="C51" i="23"/>
  <c r="C52" i="23"/>
  <c r="C53" i="23"/>
  <c r="C54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J5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" i="23"/>
  <c r="J1" i="23"/>
  <c r="I34" i="23"/>
  <c r="F34" i="23"/>
  <c r="I39" i="23"/>
  <c r="I38" i="23"/>
  <c r="I37" i="23"/>
  <c r="I36" i="23"/>
  <c r="I35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G5" i="23"/>
  <c r="E5" i="23"/>
  <c r="H5" i="23"/>
  <c r="G6" i="23"/>
  <c r="E6" i="23"/>
  <c r="H6" i="23"/>
  <c r="G7" i="23"/>
  <c r="E7" i="23"/>
  <c r="H7" i="23"/>
  <c r="G8" i="23"/>
  <c r="E8" i="23"/>
  <c r="H8" i="23"/>
  <c r="G9" i="23"/>
  <c r="E9" i="23"/>
  <c r="H9" i="23"/>
  <c r="G10" i="23"/>
  <c r="E10" i="23"/>
  <c r="H10" i="23"/>
  <c r="G11" i="23"/>
  <c r="E11" i="23"/>
  <c r="H11" i="23"/>
  <c r="G12" i="23"/>
  <c r="E12" i="23"/>
  <c r="H12" i="23"/>
  <c r="G13" i="23"/>
  <c r="E13" i="23"/>
  <c r="H13" i="23"/>
  <c r="G14" i="23"/>
  <c r="E14" i="23"/>
  <c r="H14" i="23"/>
  <c r="G15" i="23"/>
  <c r="E15" i="23"/>
  <c r="H15" i="23"/>
  <c r="G16" i="23"/>
  <c r="E16" i="23"/>
  <c r="H16" i="23"/>
  <c r="G17" i="23"/>
  <c r="E17" i="23"/>
  <c r="H17" i="23"/>
  <c r="G18" i="23"/>
  <c r="E18" i="23"/>
  <c r="H18" i="23"/>
  <c r="G19" i="23"/>
  <c r="E19" i="23"/>
  <c r="H19" i="23"/>
  <c r="G20" i="23"/>
  <c r="E20" i="23"/>
  <c r="H20" i="23"/>
  <c r="G21" i="23"/>
  <c r="E21" i="23"/>
  <c r="H21" i="23"/>
  <c r="G22" i="23"/>
  <c r="E22" i="23"/>
  <c r="H22" i="23"/>
  <c r="G23" i="23"/>
  <c r="E23" i="23"/>
  <c r="H23" i="23"/>
  <c r="G24" i="23"/>
  <c r="E24" i="23"/>
  <c r="H24" i="23"/>
  <c r="G25" i="23"/>
  <c r="E25" i="23"/>
  <c r="H25" i="23"/>
  <c r="G26" i="23"/>
  <c r="E26" i="23"/>
  <c r="H26" i="23"/>
  <c r="G27" i="23"/>
  <c r="E27" i="23"/>
  <c r="H27" i="23"/>
  <c r="G28" i="23"/>
  <c r="E28" i="23"/>
  <c r="H28" i="23"/>
  <c r="G29" i="23"/>
  <c r="E29" i="23"/>
  <c r="H29" i="23"/>
  <c r="G30" i="23"/>
  <c r="E30" i="23"/>
  <c r="H30" i="23"/>
  <c r="G31" i="23"/>
  <c r="E31" i="23"/>
  <c r="H31" i="23"/>
  <c r="G32" i="23"/>
  <c r="E32" i="23"/>
  <c r="H32" i="23"/>
  <c r="G33" i="23"/>
  <c r="E33" i="23"/>
  <c r="H33" i="23"/>
  <c r="G34" i="23"/>
  <c r="E34" i="23"/>
  <c r="H34" i="23"/>
  <c r="G35" i="23"/>
  <c r="E35" i="23"/>
  <c r="H35" i="23"/>
  <c r="G36" i="23"/>
  <c r="E36" i="23"/>
  <c r="H36" i="23"/>
  <c r="G37" i="23"/>
  <c r="E37" i="23"/>
  <c r="H37" i="23"/>
  <c r="G38" i="23"/>
  <c r="E38" i="23"/>
  <c r="H38" i="23"/>
  <c r="G39" i="23"/>
  <c r="E39" i="23"/>
  <c r="H39" i="23"/>
  <c r="G4" i="23"/>
  <c r="E4" i="23"/>
  <c r="H4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G99" i="22"/>
  <c r="G98" i="22"/>
  <c r="G97" i="22"/>
  <c r="G96" i="22"/>
  <c r="G95" i="22"/>
  <c r="G94" i="22"/>
  <c r="G93" i="22"/>
  <c r="G92" i="22"/>
  <c r="G91" i="22"/>
  <c r="G90" i="22"/>
  <c r="G89" i="22"/>
  <c r="G88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16" i="22"/>
  <c r="G17" i="22"/>
  <c r="G18" i="22"/>
  <c r="G19" i="22"/>
  <c r="G20" i="22"/>
  <c r="G21" i="22"/>
  <c r="G22" i="22"/>
  <c r="G23" i="22"/>
  <c r="G24" i="22"/>
  <c r="G25" i="22"/>
  <c r="G26" i="22"/>
  <c r="G15" i="22"/>
  <c r="D4" i="21"/>
  <c r="D5" i="21"/>
  <c r="D6" i="21"/>
  <c r="H2" i="21"/>
  <c r="D13" i="21"/>
  <c r="H13" i="21"/>
  <c r="D14" i="21"/>
  <c r="H14" i="21"/>
  <c r="D15" i="21"/>
  <c r="H15" i="21"/>
  <c r="H45" i="21"/>
  <c r="J45" i="21"/>
  <c r="K4" i="21"/>
  <c r="K5" i="21"/>
  <c r="K6" i="21"/>
  <c r="L2" i="21"/>
  <c r="K13" i="21"/>
  <c r="L13" i="21"/>
  <c r="K14" i="21"/>
  <c r="L14" i="21"/>
  <c r="K15" i="21"/>
  <c r="L15" i="21"/>
  <c r="L45" i="21"/>
  <c r="N45" i="21"/>
  <c r="D10" i="21"/>
  <c r="H10" i="21"/>
  <c r="D11" i="21"/>
  <c r="H11" i="21"/>
  <c r="D12" i="21"/>
  <c r="H12" i="21"/>
  <c r="H44" i="21"/>
  <c r="D7" i="21"/>
  <c r="H7" i="21"/>
  <c r="D8" i="21"/>
  <c r="H8" i="21"/>
  <c r="D9" i="21"/>
  <c r="H9" i="21"/>
  <c r="H43" i="21"/>
  <c r="G10" i="21"/>
  <c r="G15" i="21"/>
  <c r="G14" i="21"/>
  <c r="G13" i="21"/>
  <c r="G12" i="21"/>
  <c r="G11" i="21"/>
  <c r="G9" i="21"/>
  <c r="G8" i="21"/>
  <c r="G7" i="21"/>
  <c r="G6" i="21"/>
  <c r="G5" i="21"/>
  <c r="G4" i="21"/>
  <c r="L4" i="21"/>
  <c r="L5" i="21"/>
  <c r="L6" i="21"/>
  <c r="K7" i="21"/>
  <c r="L7" i="21"/>
  <c r="K8" i="21"/>
  <c r="L8" i="21"/>
  <c r="K9" i="21"/>
  <c r="L9" i="21"/>
  <c r="K10" i="21"/>
  <c r="L10" i="21"/>
  <c r="K11" i="21"/>
  <c r="L11" i="21"/>
  <c r="K12" i="21"/>
  <c r="L12" i="21"/>
  <c r="M45" i="21"/>
  <c r="M44" i="21"/>
  <c r="L44" i="21"/>
  <c r="M43" i="21"/>
  <c r="L43" i="21"/>
  <c r="L42" i="21"/>
  <c r="E43" i="21"/>
  <c r="D43" i="21"/>
  <c r="F43" i="21"/>
  <c r="E44" i="21"/>
  <c r="D44" i="21"/>
  <c r="F44" i="21"/>
  <c r="E45" i="21"/>
  <c r="D45" i="21"/>
  <c r="F45" i="21"/>
  <c r="E42" i="21"/>
  <c r="F42" i="21"/>
  <c r="H5" i="21"/>
  <c r="H6" i="21"/>
  <c r="H4" i="21"/>
  <c r="E5" i="21"/>
  <c r="F5" i="21"/>
  <c r="E6" i="21"/>
  <c r="F6" i="21"/>
  <c r="E7" i="21"/>
  <c r="F7" i="21"/>
  <c r="E8" i="21"/>
  <c r="F8" i="21"/>
  <c r="E9" i="21"/>
  <c r="F9" i="21"/>
  <c r="E10" i="21"/>
  <c r="F10" i="21"/>
  <c r="E11" i="21"/>
  <c r="F11" i="21"/>
  <c r="E12" i="21"/>
  <c r="F12" i="21"/>
  <c r="E13" i="21"/>
  <c r="F13" i="21"/>
  <c r="E14" i="21"/>
  <c r="F14" i="21"/>
  <c r="E15" i="21"/>
  <c r="F15" i="21"/>
  <c r="E4" i="21"/>
  <c r="F4" i="21"/>
  <c r="I45" i="21"/>
  <c r="I44" i="21"/>
  <c r="I43" i="21"/>
  <c r="H42" i="21"/>
  <c r="H19" i="14"/>
  <c r="H18" i="14"/>
  <c r="H17" i="14"/>
  <c r="D18" i="14"/>
  <c r="D17" i="14"/>
  <c r="C17" i="14"/>
  <c r="F5" i="14"/>
  <c r="F6" i="14"/>
  <c r="F7" i="14"/>
  <c r="F8" i="14"/>
  <c r="F9" i="14"/>
  <c r="F10" i="14"/>
  <c r="F11" i="14"/>
  <c r="F12" i="14"/>
  <c r="F13" i="14"/>
  <c r="F14" i="14"/>
  <c r="F15" i="14"/>
  <c r="F4" i="14"/>
</calcChain>
</file>

<file path=xl/sharedStrings.xml><?xml version="1.0" encoding="utf-8"?>
<sst xmlns="http://schemas.openxmlformats.org/spreadsheetml/2006/main" count="534" uniqueCount="186">
  <si>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</si>
  <si>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</si>
  <si>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</si>
  <si>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</si>
  <si>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</si>
  <si>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</si>
  <si>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</si>
  <si>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</si>
  <si>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</si>
  <si>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</si>
  <si>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</si>
  <si>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</si>
  <si>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</si>
  <si>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</si>
  <si>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</si>
  <si>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</si>
  <si>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</si>
  <si>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</si>
  <si>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</si>
  <si>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</si>
  <si>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</si>
  <si>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</si>
  <si>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</si>
  <si>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</si>
  <si>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</si>
  <si>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</si>
  <si>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</si>
  <si>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</si>
  <si>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</si>
  <si>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</si>
  <si>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</si>
  <si>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</si>
  <si>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</si>
  <si>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</si>
  <si>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</si>
  <si>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</si>
  <si>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</si>
  <si>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</si>
  <si>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</si>
  <si>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</si>
  <si>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</si>
  <si>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</si>
  <si>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</si>
  <si>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</si>
  <si>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</si>
  <si>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</si>
  <si>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</si>
  <si>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</si>
  <si>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</si>
  <si>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</si>
  <si>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</si>
  <si>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</si>
  <si>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</si>
  <si>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</si>
  <si>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</si>
  <si>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</si>
  <si>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</si>
  <si>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</si>
  <si>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</si>
  <si>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</si>
  <si>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</si>
  <si>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</si>
  <si>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</si>
  <si>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</si>
  <si>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</si>
  <si>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</si>
  <si>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</si>
  <si>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</si>
  <si>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</si>
  <si>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</si>
  <si>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</si>
  <si>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</si>
  <si>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Nono from 11/14/12</t>
  </si>
  <si>
    <t>1/13/14 - qPCR #46: gene1 = Nono</t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</si>
  <si>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</si>
  <si>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</si>
  <si>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</si>
  <si>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</si>
  <si>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</si>
  <si>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</si>
  <si>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</si>
  <si>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</si>
  <si>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</si>
  <si>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</si>
  <si>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</si>
  <si>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</si>
  <si>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</si>
  <si>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</si>
  <si>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</si>
  <si>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</si>
  <si>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</si>
  <si>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</si>
  <si>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</si>
  <si>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</si>
  <si>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</si>
  <si>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</si>
  <si>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</si>
  <si>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</si>
  <si>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</si>
  <si>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</si>
  <si>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</si>
  <si>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</si>
  <si>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</si>
  <si>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</si>
  <si>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</si>
  <si>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</si>
  <si>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</si>
  <si>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</si>
  <si>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</si>
  <si>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</si>
  <si>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</si>
  <si>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</si>
  <si>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</si>
  <si>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</si>
  <si>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</si>
  <si>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</si>
  <si>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</si>
  <si>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</si>
  <si>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</si>
  <si>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</si>
  <si>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</si>
  <si>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</si>
  <si>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</si>
  <si>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</si>
  <si>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</si>
  <si>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</si>
  <si>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</si>
  <si>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</si>
  <si>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</si>
  <si>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</si>
  <si>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</si>
  <si>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</si>
  <si>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</si>
  <si>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</si>
  <si>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</si>
  <si>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</si>
  <si>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</si>
  <si>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</si>
  <si>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</si>
  <si>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</si>
  <si>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</si>
  <si>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</si>
  <si>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</si>
  <si>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</si>
  <si>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</si>
  <si>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</si>
  <si>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</si>
  <si>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</si>
  <si>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</si>
  <si>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</si>
  <si>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</si>
  <si>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r>
      <t>Gene</t>
    </r>
    <r>
      <rPr>
        <b/>
        <sz val="10"/>
        <rFont val="Verdana"/>
      </rPr>
      <t>:</t>
    </r>
  </si>
  <si>
    <t>Nono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</si>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</sst>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.00"/>
    <numFmt numFmtId="165" formatCode="###0.00;\-###0.00"/>
    <numFmt numFmtId="166" formatCode="0.000"/>
    <numFmt numFmtId="167" formatCode="0.00000"/>
    <numFmt numFmtId="168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5" fillId="0" borderId="0" xfId="0" applyFont="1"/>
    <xf numFmtId="10" fontId="0" fillId="0" borderId="0" xfId="0" applyNumberFormat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6" fillId="2" borderId="0" xfId="0" applyFont="1" applyFill="1"/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2" fontId="0" fillId="0" borderId="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4" borderId="0" xfId="0" applyNumberFormat="1" applyFill="1" applyAlignment="1" applyProtection="1">
      <alignment vertical="top"/>
    </xf>
    <xf numFmtId="49" fontId="0" fillId="4" borderId="0" xfId="0" applyNumberFormat="1" applyFill="1" applyAlignment="1" applyProtection="1">
      <alignment horizontal="center" vertical="top"/>
    </xf>
    <xf numFmtId="165" fontId="0" fillId="4" borderId="0" xfId="0" applyNumberFormat="1" applyFill="1" applyAlignment="1" applyProtection="1">
      <alignment vertical="top"/>
    </xf>
    <xf numFmtId="0" fontId="0" fillId="4" borderId="0" xfId="0" applyFill="1"/>
    <xf numFmtId="49" fontId="0" fillId="4" borderId="0" xfId="0" applyNumberFormat="1" applyFill="1" applyBorder="1" applyAlignment="1" applyProtection="1">
      <alignment vertical="top"/>
    </xf>
    <xf numFmtId="164" fontId="0" fillId="4" borderId="0" xfId="0" applyNumberFormat="1" applyFill="1" applyBorder="1" applyAlignment="1" applyProtection="1">
      <alignment horizontal="center" vertical="top"/>
    </xf>
    <xf numFmtId="165" fontId="0" fillId="4" borderId="0" xfId="0" applyNumberFormat="1" applyFill="1" applyBorder="1" applyAlignment="1" applyProtection="1">
      <alignment vertical="top"/>
    </xf>
    <xf numFmtId="0" fontId="0" fillId="4" borderId="0" xfId="0" applyFill="1" applyBorder="1"/>
    <xf numFmtId="49" fontId="0" fillId="4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4" borderId="1" xfId="0" applyNumberFormat="1" applyFill="1" applyBorder="1" applyAlignment="1" applyProtection="1">
      <alignment vertical="top"/>
    </xf>
    <xf numFmtId="164" fontId="0" fillId="4" borderId="1" xfId="0" applyNumberFormat="1" applyFill="1" applyBorder="1" applyAlignment="1" applyProtection="1">
      <alignment horizontal="center" vertical="top"/>
    </xf>
    <xf numFmtId="165" fontId="0" fillId="4" borderId="1" xfId="0" applyNumberFormat="1" applyFill="1" applyBorder="1" applyAlignment="1" applyProtection="1">
      <alignment vertical="top"/>
    </xf>
    <xf numFmtId="0" fontId="0" fillId="4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49" fontId="0" fillId="3" borderId="1" xfId="0" applyNumberFormat="1" applyFill="1" applyBorder="1" applyAlignment="1" applyProtection="1">
      <alignment horizontal="center" vertical="top"/>
    </xf>
    <xf numFmtId="164" fontId="0" fillId="3" borderId="0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vertical="top"/>
    </xf>
    <xf numFmtId="164" fontId="0" fillId="4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6" xfId="0" applyFill="1" applyBorder="1"/>
    <xf numFmtId="0" fontId="0" fillId="5" borderId="0" xfId="0" applyFill="1"/>
    <xf numFmtId="0" fontId="0" fillId="5" borderId="1" xfId="0" applyFill="1" applyBorder="1"/>
    <xf numFmtId="0" fontId="0" fillId="6" borderId="0" xfId="0" applyFill="1"/>
    <xf numFmtId="0" fontId="0" fillId="6" borderId="1" xfId="0" applyFill="1" applyBorder="1"/>
    <xf numFmtId="0" fontId="0" fillId="0" borderId="6" xfId="0" applyBorder="1"/>
    <xf numFmtId="2" fontId="0" fillId="3" borderId="0" xfId="0" applyNumberFormat="1" applyFill="1" applyBorder="1"/>
    <xf numFmtId="2" fontId="0" fillId="3" borderId="1" xfId="0" applyNumberFormat="1" applyFill="1" applyBorder="1"/>
    <xf numFmtId="0" fontId="1" fillId="0" borderId="0" xfId="0" applyFont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right"/>
    </xf>
    <xf numFmtId="0" fontId="0" fillId="3" borderId="0" xfId="0" applyFill="1"/>
    <xf numFmtId="2" fontId="0" fillId="3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3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5" xfId="0" applyNumberFormat="1" applyFont="1" applyBorder="1"/>
    <xf numFmtId="0" fontId="1" fillId="0" borderId="6" xfId="0" applyFont="1" applyBorder="1" applyAlignment="1">
      <alignment horizontal="center"/>
    </xf>
    <xf numFmtId="168" fontId="0" fillId="3" borderId="0" xfId="0" applyNumberFormat="1" applyFill="1" applyAlignment="1">
      <alignment horizontal="center"/>
    </xf>
    <xf numFmtId="168" fontId="0" fillId="7" borderId="0" xfId="0" applyNumberFormat="1" applyFill="1" applyAlignment="1">
      <alignment horizontal="center"/>
    </xf>
    <xf numFmtId="168" fontId="0" fillId="8" borderId="0" xfId="0" applyNumberFormat="1" applyFill="1" applyAlignment="1">
      <alignment horizontal="center"/>
    </xf>
    <xf numFmtId="0" fontId="0" fillId="9" borderId="0" xfId="0" applyFill="1"/>
    <xf numFmtId="2" fontId="0" fillId="9" borderId="0" xfId="0" applyNumberFormat="1" applyFill="1" applyAlignment="1">
      <alignment horizontal="right"/>
    </xf>
    <xf numFmtId="2" fontId="0" fillId="9" borderId="0" xfId="0" applyNumberFormat="1" applyFill="1" applyAlignment="1">
      <alignment horizontal="center"/>
    </xf>
    <xf numFmtId="168" fontId="0" fillId="9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6" fontId="0" fillId="3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66" fontId="0" fillId="9" borderId="0" xfId="0" applyNumberFormat="1" applyFill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20.51454989513279</c:v>
                </c:pt>
                <c:pt idx="1">
                  <c:v>20.01451638174774</c:v>
                </c:pt>
                <c:pt idx="2">
                  <c:v>19.80665379756359</c:v>
                </c:pt>
                <c:pt idx="3">
                  <c:v>19.37839043049205</c:v>
                </c:pt>
                <c:pt idx="4">
                  <c:v>19.64209199119495</c:v>
                </c:pt>
                <c:pt idx="5">
                  <c:v>19.51552213485806</c:v>
                </c:pt>
                <c:pt idx="6">
                  <c:v>20.25980335315174</c:v>
                </c:pt>
                <c:pt idx="7">
                  <c:v>20.10831843313796</c:v>
                </c:pt>
                <c:pt idx="8">
                  <c:v>19.51843773438842</c:v>
                </c:pt>
                <c:pt idx="9">
                  <c:v>20.77146815059028</c:v>
                </c:pt>
                <c:pt idx="10">
                  <c:v>19.60184295777831</c:v>
                </c:pt>
                <c:pt idx="11">
                  <c:v>19.96538728984454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20.47335799495621</c:v>
                </c:pt>
                <c:pt idx="1">
                  <c:v>20.02083620795963</c:v>
                </c:pt>
                <c:pt idx="2" formatCode="@">
                  <c:v>19.88590244829424</c:v>
                </c:pt>
                <c:pt idx="3" formatCode="@">
                  <c:v>19.23567296306554</c:v>
                </c:pt>
                <c:pt idx="4" formatCode="@">
                  <c:v>19.34351238617627</c:v>
                </c:pt>
                <c:pt idx="5" formatCode="@">
                  <c:v>17.44502037788281</c:v>
                </c:pt>
                <c:pt idx="6" formatCode="@">
                  <c:v>18.82150395097831</c:v>
                </c:pt>
                <c:pt idx="7" formatCode="@">
                  <c:v>18.65327404489121</c:v>
                </c:pt>
                <c:pt idx="8" formatCode="@">
                  <c:v>18.41464188905267</c:v>
                </c:pt>
                <c:pt idx="9" formatCode="@">
                  <c:v>19.34080862546137</c:v>
                </c:pt>
                <c:pt idx="10" formatCode="@">
                  <c:v>19.52820844571424</c:v>
                </c:pt>
                <c:pt idx="11" formatCode="@">
                  <c:v>19.85083596612797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639080"/>
        <c:axId val="475624904"/>
      </c:scatterChart>
      <c:valAx>
        <c:axId val="47563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75624904"/>
        <c:crosses val="autoZero"/>
        <c:crossBetween val="midCat"/>
      </c:valAx>
      <c:valAx>
        <c:axId val="47562490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75639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9.667092546175934</c:v>
                  </c:pt>
                  <c:pt idx="1">
                    <c:v>9.30383269239519</c:v>
                  </c:pt>
                  <c:pt idx="2">
                    <c:v>9.327635381973137</c:v>
                  </c:pt>
                  <c:pt idx="3">
                    <c:v>10.18109488456176</c:v>
                  </c:pt>
                  <c:pt idx="4">
                    <c:v>10.96925496940957</c:v>
                  </c:pt>
                  <c:pt idx="5">
                    <c:v>0.0</c:v>
                  </c:pt>
                  <c:pt idx="6">
                    <c:v>8.617429634774687</c:v>
                  </c:pt>
                  <c:pt idx="7">
                    <c:v>9.40399405122684</c:v>
                  </c:pt>
                  <c:pt idx="8">
                    <c:v>0.0291270719448228</c:v>
                  </c:pt>
                  <c:pt idx="9">
                    <c:v>10.55308226107777</c:v>
                  </c:pt>
                  <c:pt idx="10">
                    <c:v>12.04573398068175</c:v>
                  </c:pt>
                  <c:pt idx="11">
                    <c:v>0.00446879197035009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9.667092546175934</c:v>
                  </c:pt>
                  <c:pt idx="1">
                    <c:v>9.30383269239519</c:v>
                  </c:pt>
                  <c:pt idx="2">
                    <c:v>9.327635381973137</c:v>
                  </c:pt>
                  <c:pt idx="3">
                    <c:v>10.18109488456176</c:v>
                  </c:pt>
                  <c:pt idx="4">
                    <c:v>10.96925496940957</c:v>
                  </c:pt>
                  <c:pt idx="5">
                    <c:v>0.0</c:v>
                  </c:pt>
                  <c:pt idx="6">
                    <c:v>8.617429634774687</c:v>
                  </c:pt>
                  <c:pt idx="7">
                    <c:v>9.40399405122684</c:v>
                  </c:pt>
                  <c:pt idx="8">
                    <c:v>0.0291270719448228</c:v>
                  </c:pt>
                  <c:pt idx="9">
                    <c:v>10.55308226107777</c:v>
                  </c:pt>
                  <c:pt idx="10">
                    <c:v>12.04573398068175</c:v>
                  </c:pt>
                  <c:pt idx="11">
                    <c:v>0.00446879197035009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26.64232049132251</c:v>
                </c:pt>
                <c:pt idx="1">
                  <c:v>26.83860654096947</c:v>
                </c:pt>
                <c:pt idx="2">
                  <c:v>26.19747718880709</c:v>
                </c:pt>
                <c:pt idx="3">
                  <c:v>26.57751166326933</c:v>
                </c:pt>
                <c:pt idx="4">
                  <c:v>27.86475300657169</c:v>
                </c:pt>
                <c:pt idx="5">
                  <c:v>19.96538728984454</c:v>
                </c:pt>
                <c:pt idx="6">
                  <c:v>25.73553492234204</c:v>
                </c:pt>
                <c:pt idx="7">
                  <c:v>26.16806569824889</c:v>
                </c:pt>
                <c:pt idx="8">
                  <c:v>20.4939539450445</c:v>
                </c:pt>
                <c:pt idx="9">
                  <c:v>26.97767816408561</c:v>
                </c:pt>
                <c:pt idx="10">
                  <c:v>29.28908833269956</c:v>
                </c:pt>
                <c:pt idx="11">
                  <c:v>20.01767629485368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144600"/>
        <c:axId val="444358536"/>
      </c:barChart>
      <c:catAx>
        <c:axId val="431446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44358536"/>
        <c:crosses val="autoZero"/>
        <c:auto val="1"/>
        <c:lblAlgn val="ctr"/>
        <c:lblOffset val="100"/>
        <c:noMultiLvlLbl val="0"/>
      </c:catAx>
      <c:valAx>
        <c:axId val="44435853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3144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26.64232049132251</c:v>
                </c:pt>
                <c:pt idx="1">
                  <c:v>26.83860654096947</c:v>
                </c:pt>
                <c:pt idx="2">
                  <c:v>26.19747718880709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26.57751166326933</c:v>
                </c:pt>
                <c:pt idx="1">
                  <c:v>27.86475300657169</c:v>
                </c:pt>
                <c:pt idx="2">
                  <c:v>19.96538728984454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25.73553492234204</c:v>
                </c:pt>
                <c:pt idx="1">
                  <c:v>26.16806569824889</c:v>
                </c:pt>
                <c:pt idx="2">
                  <c:v>20.4939539450445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26.97767816408561</c:v>
                </c:pt>
                <c:pt idx="1">
                  <c:v>29.28908833269956</c:v>
                </c:pt>
                <c:pt idx="2">
                  <c:v>20.01767629485368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Analysis!$D$42:$D$45</c:f>
              <c:numCache>
                <c:formatCode>0.00</c:formatCode>
                <c:ptCount val="4"/>
                <c:pt idx="0">
                  <c:v>26.5594680736997</c:v>
                </c:pt>
                <c:pt idx="1">
                  <c:v>24.80255065322852</c:v>
                </c:pt>
                <c:pt idx="2">
                  <c:v>24.13251818854514</c:v>
                </c:pt>
                <c:pt idx="3">
                  <c:v>25.42814759721295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46840"/>
        <c:axId val="446012616"/>
      </c:scatterChart>
      <c:valAx>
        <c:axId val="446146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6012616"/>
        <c:crosses val="autoZero"/>
        <c:crossBetween val="midCat"/>
      </c:valAx>
      <c:valAx>
        <c:axId val="44601261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46146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0.944189001259661</c:v>
                </c:pt>
                <c:pt idx="1">
                  <c:v>0.824082987157649</c:v>
                </c:pt>
                <c:pt idx="2">
                  <c:v>1.285198217418735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0.987571022536266</c:v>
                </c:pt>
                <c:pt idx="1">
                  <c:v>0.404641183578942</c:v>
                </c:pt>
                <c:pt idx="2">
                  <c:v>96.60867144621992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1.770225502181943</c:v>
                </c:pt>
                <c:pt idx="1">
                  <c:v>1.311667794447244</c:v>
                </c:pt>
                <c:pt idx="2">
                  <c:v>66.97329895660829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0.74835250770579</c:v>
                </c:pt>
                <c:pt idx="1">
                  <c:v>0.150765657233145</c:v>
                </c:pt>
                <c:pt idx="2">
                  <c:v>93.16988315138418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Analysis!$H$42:$H$45</c:f>
              <c:numCache>
                <c:formatCode>0.00</c:formatCode>
                <c:ptCount val="4"/>
                <c:pt idx="0">
                  <c:v>1.000000000000001</c:v>
                </c:pt>
                <c:pt idx="1">
                  <c:v>3.379752075889952</c:v>
                </c:pt>
                <c:pt idx="2">
                  <c:v>5.377553173495959</c:v>
                </c:pt>
                <c:pt idx="3">
                  <c:v>2.190591499785325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677288"/>
        <c:axId val="717496552"/>
      </c:scatterChart>
      <c:valAx>
        <c:axId val="443677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7496552"/>
        <c:crosses val="autoZero"/>
        <c:crossBetween val="midCat"/>
      </c:valAx>
      <c:valAx>
        <c:axId val="71749655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43677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 - HKG Corrected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0.944189001259661</c:v>
                </c:pt>
                <c:pt idx="1">
                  <c:v>0.824082987157649</c:v>
                </c:pt>
                <c:pt idx="2">
                  <c:v>1.285198217418735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0.987571022536266</c:v>
                </c:pt>
                <c:pt idx="1">
                  <c:v>0.404641183578942</c:v>
                </c:pt>
                <c:pt idx="2">
                  <c:v>96.60867144621992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1.770225502181943</c:v>
                </c:pt>
                <c:pt idx="1">
                  <c:v>1.311667794447244</c:v>
                </c:pt>
                <c:pt idx="2">
                  <c:v>66.97329895660829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0.74835250770579</c:v>
                </c:pt>
                <c:pt idx="1">
                  <c:v>0.150765657233145</c:v>
                </c:pt>
                <c:pt idx="2">
                  <c:v>93.16988315138418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Analysis!$H$42:$H$45</c:f>
              <c:numCache>
                <c:formatCode>0.00</c:formatCode>
                <c:ptCount val="4"/>
                <c:pt idx="0">
                  <c:v>1.000000000000001</c:v>
                </c:pt>
                <c:pt idx="1">
                  <c:v>3.379752075889952</c:v>
                </c:pt>
                <c:pt idx="2">
                  <c:v>5.377553173495959</c:v>
                </c:pt>
                <c:pt idx="3">
                  <c:v>2.190591499785325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098760"/>
        <c:axId val="475093368"/>
      </c:scatterChart>
      <c:valAx>
        <c:axId val="475098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5093368"/>
        <c:crosses val="autoZero"/>
        <c:crossBetween val="midCat"/>
      </c:valAx>
      <c:valAx>
        <c:axId val="47509336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75098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333880"/>
        <c:axId val="446260856"/>
      </c:scatterChart>
      <c:valAx>
        <c:axId val="448333880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crossAx val="446260856"/>
        <c:crosses val="autoZero"/>
        <c:crossBetween val="midCat"/>
      </c:valAx>
      <c:valAx>
        <c:axId val="44626085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448333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20.51454989513279</c:v>
                </c:pt>
                <c:pt idx="1">
                  <c:v>20.01451638174774</c:v>
                </c:pt>
                <c:pt idx="2">
                  <c:v>19.80665379756359</c:v>
                </c:pt>
                <c:pt idx="3">
                  <c:v>19.37839043049205</c:v>
                </c:pt>
                <c:pt idx="4">
                  <c:v>19.64209199119495</c:v>
                </c:pt>
                <c:pt idx="5">
                  <c:v>19.51552213485806</c:v>
                </c:pt>
                <c:pt idx="6">
                  <c:v>20.25980335315174</c:v>
                </c:pt>
                <c:pt idx="7">
                  <c:v>20.10831843313796</c:v>
                </c:pt>
                <c:pt idx="8">
                  <c:v>19.51843773438842</c:v>
                </c:pt>
                <c:pt idx="9">
                  <c:v>20.77146815059028</c:v>
                </c:pt>
                <c:pt idx="10">
                  <c:v>19.60184295777831</c:v>
                </c:pt>
                <c:pt idx="11">
                  <c:v>19.96538728984454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20.47335799495621</c:v>
                </c:pt>
                <c:pt idx="1">
                  <c:v>20.02083620795963</c:v>
                </c:pt>
                <c:pt idx="2" formatCode="@">
                  <c:v>19.88590244829424</c:v>
                </c:pt>
                <c:pt idx="3" formatCode="@">
                  <c:v>19.23567296306554</c:v>
                </c:pt>
                <c:pt idx="4" formatCode="@">
                  <c:v>19.34351238617627</c:v>
                </c:pt>
                <c:pt idx="5" formatCode="@">
                  <c:v>17.44502037788281</c:v>
                </c:pt>
                <c:pt idx="6" formatCode="@">
                  <c:v>18.82150395097831</c:v>
                </c:pt>
                <c:pt idx="7" formatCode="@">
                  <c:v>18.65327404489121</c:v>
                </c:pt>
                <c:pt idx="8" formatCode="@">
                  <c:v>18.41464188905267</c:v>
                </c:pt>
                <c:pt idx="9" formatCode="@">
                  <c:v>19.34080862546137</c:v>
                </c:pt>
                <c:pt idx="10" formatCode="@">
                  <c:v>19.52820844571424</c:v>
                </c:pt>
                <c:pt idx="11" formatCode="@">
                  <c:v>19.85083596612797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081688"/>
        <c:axId val="717786856"/>
      </c:scatterChart>
      <c:valAx>
        <c:axId val="718081688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17786856"/>
        <c:crosses val="autoZero"/>
        <c:crossBetween val="midCat"/>
      </c:valAx>
      <c:valAx>
        <c:axId val="71778685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18081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20.22510428977743</c:v>
                </c:pt>
                <c:pt idx="1">
                  <c:v>19.83368478936624</c:v>
                </c:pt>
                <c:pt idx="2">
                  <c:v>20.03529267722325</c:v>
                </c:pt>
                <c:pt idx="3">
                  <c:v>19.83889883665206</c:v>
                </c:pt>
                <c:pt idx="4">
                  <c:v>19.95784536711531</c:v>
                </c:pt>
                <c:pt idx="5">
                  <c:v>19.67953989542748</c:v>
                </c:pt>
                <c:pt idx="6">
                  <c:v>19.73888979026373</c:v>
                </c:pt>
                <c:pt idx="7">
                  <c:v>19.98428330393623</c:v>
                </c:pt>
                <c:pt idx="8">
                  <c:v>19.94060565370554</c:v>
                </c:pt>
                <c:pt idx="9">
                  <c:v>19.66542178442813</c:v>
                </c:pt>
                <c:pt idx="10">
                  <c:v>19.35185823004873</c:v>
                </c:pt>
                <c:pt idx="11">
                  <c:v>19.71673578017478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20.16150149745749</c:v>
                </c:pt>
                <c:pt idx="1">
                  <c:v>19.86660862285606</c:v>
                </c:pt>
                <c:pt idx="2">
                  <c:v>20.0169412405283</c:v>
                </c:pt>
                <c:pt idx="3">
                  <c:v>19.77218024672344</c:v>
                </c:pt>
                <c:pt idx="4">
                  <c:v>19.68254046356018</c:v>
                </c:pt>
                <c:pt idx="5">
                  <c:v>19.6705855413738</c:v>
                </c:pt>
                <c:pt idx="6">
                  <c:v>19.78884455413337</c:v>
                </c:pt>
                <c:pt idx="7">
                  <c:v>19.82204576726013</c:v>
                </c:pt>
                <c:pt idx="8">
                  <c:v>19.86537765044999</c:v>
                </c:pt>
                <c:pt idx="9">
                  <c:v>19.37019076659981</c:v>
                </c:pt>
                <c:pt idx="10">
                  <c:v>19.58059616983178</c:v>
                </c:pt>
                <c:pt idx="11">
                  <c:v>20.14621643888753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277400"/>
        <c:axId val="718210552"/>
      </c:scatterChart>
      <c:valAx>
        <c:axId val="71727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18210552"/>
        <c:crosses val="autoZero"/>
        <c:crossBetween val="midCat"/>
      </c:valAx>
      <c:valAx>
        <c:axId val="71821055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17277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20.17563909756607</c:v>
                </c:pt>
                <c:pt idx="1">
                  <c:v>19.7998080078331</c:v>
                </c:pt>
                <c:pt idx="2">
                  <c:v>19.6731572920649</c:v>
                </c:pt>
                <c:pt idx="3">
                  <c:v>19.42291799521982</c:v>
                </c:pt>
                <c:pt idx="4">
                  <c:v>19.46790865126976</c:v>
                </c:pt>
                <c:pt idx="5">
                  <c:v>19.59359291329785</c:v>
                </c:pt>
                <c:pt idx="6">
                  <c:v>19.2127173749911</c:v>
                </c:pt>
                <c:pt idx="7">
                  <c:v>19.47658372143535</c:v>
                </c:pt>
                <c:pt idx="8">
                  <c:v>19.48202071783965</c:v>
                </c:pt>
                <c:pt idx="9">
                  <c:v>19.30846082081735</c:v>
                </c:pt>
                <c:pt idx="10">
                  <c:v>18.985224969474</c:v>
                </c:pt>
                <c:pt idx="11">
                  <c:v>19.18508430612637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20.31130164699885</c:v>
                </c:pt>
                <c:pt idx="1">
                  <c:v>19.89221763536238</c:v>
                </c:pt>
                <c:pt idx="2">
                  <c:v>19.65082698014209</c:v>
                </c:pt>
                <c:pt idx="3">
                  <c:v>19.278202559744</c:v>
                </c:pt>
                <c:pt idx="4">
                  <c:v>19.3666460608407</c:v>
                </c:pt>
                <c:pt idx="5">
                  <c:v>19.68881252333808</c:v>
                </c:pt>
                <c:pt idx="6">
                  <c:v>19.4427240046536</c:v>
                </c:pt>
                <c:pt idx="7">
                  <c:v>19.46174423021412</c:v>
                </c:pt>
                <c:pt idx="8">
                  <c:v>19.82802503479157</c:v>
                </c:pt>
                <c:pt idx="9">
                  <c:v>19.35592206096108</c:v>
                </c:pt>
                <c:pt idx="10">
                  <c:v>19.23596728274948</c:v>
                </c:pt>
                <c:pt idx="11">
                  <c:v>19.29460426879525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554440"/>
        <c:axId val="475537896"/>
      </c:scatterChart>
      <c:valAx>
        <c:axId val="47555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75537896"/>
        <c:crosses val="autoZero"/>
        <c:crossBetween val="midCat"/>
      </c:valAx>
      <c:valAx>
        <c:axId val="47553789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75554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20.22510428977743</c:v>
                </c:pt>
                <c:pt idx="1">
                  <c:v>19.83368478936624</c:v>
                </c:pt>
                <c:pt idx="2">
                  <c:v>20.03529267722325</c:v>
                </c:pt>
                <c:pt idx="3">
                  <c:v>19.83889883665206</c:v>
                </c:pt>
                <c:pt idx="4">
                  <c:v>19.95784536711531</c:v>
                </c:pt>
                <c:pt idx="5">
                  <c:v>19.67953989542748</c:v>
                </c:pt>
                <c:pt idx="6">
                  <c:v>19.73888979026373</c:v>
                </c:pt>
                <c:pt idx="7">
                  <c:v>19.98428330393623</c:v>
                </c:pt>
                <c:pt idx="8">
                  <c:v>19.94060565370554</c:v>
                </c:pt>
                <c:pt idx="9">
                  <c:v>19.66542178442813</c:v>
                </c:pt>
                <c:pt idx="10">
                  <c:v>19.35185823004873</c:v>
                </c:pt>
                <c:pt idx="11">
                  <c:v>19.71673578017478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20.16150149745749</c:v>
                </c:pt>
                <c:pt idx="1">
                  <c:v>19.86660862285606</c:v>
                </c:pt>
                <c:pt idx="2">
                  <c:v>20.0169412405283</c:v>
                </c:pt>
                <c:pt idx="3">
                  <c:v>19.77218024672344</c:v>
                </c:pt>
                <c:pt idx="4">
                  <c:v>19.68254046356018</c:v>
                </c:pt>
                <c:pt idx="5">
                  <c:v>19.6705855413738</c:v>
                </c:pt>
                <c:pt idx="6">
                  <c:v>19.78884455413337</c:v>
                </c:pt>
                <c:pt idx="7">
                  <c:v>19.82204576726013</c:v>
                </c:pt>
                <c:pt idx="8">
                  <c:v>19.86537765044999</c:v>
                </c:pt>
                <c:pt idx="9">
                  <c:v>19.37019076659981</c:v>
                </c:pt>
                <c:pt idx="10">
                  <c:v>19.58059616983178</c:v>
                </c:pt>
                <c:pt idx="11">
                  <c:v>20.14621643888753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51528"/>
        <c:axId val="517972744"/>
      </c:scatterChart>
      <c:valAx>
        <c:axId val="517951528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17972744"/>
        <c:crosses val="autoZero"/>
        <c:crossBetween val="midCat"/>
      </c:valAx>
      <c:valAx>
        <c:axId val="51797274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17951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20.17563909756607</c:v>
                </c:pt>
                <c:pt idx="1">
                  <c:v>19.7998080078331</c:v>
                </c:pt>
                <c:pt idx="2">
                  <c:v>19.6731572920649</c:v>
                </c:pt>
                <c:pt idx="3">
                  <c:v>19.42291799521982</c:v>
                </c:pt>
                <c:pt idx="4">
                  <c:v>19.46790865126976</c:v>
                </c:pt>
                <c:pt idx="5">
                  <c:v>19.59359291329785</c:v>
                </c:pt>
                <c:pt idx="6">
                  <c:v>19.2127173749911</c:v>
                </c:pt>
                <c:pt idx="7">
                  <c:v>19.47658372143535</c:v>
                </c:pt>
                <c:pt idx="8">
                  <c:v>19.48202071783965</c:v>
                </c:pt>
                <c:pt idx="9">
                  <c:v>19.30846082081735</c:v>
                </c:pt>
                <c:pt idx="10">
                  <c:v>18.985224969474</c:v>
                </c:pt>
                <c:pt idx="11">
                  <c:v>19.18508430612637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20.31130164699885</c:v>
                </c:pt>
                <c:pt idx="1">
                  <c:v>19.89221763536238</c:v>
                </c:pt>
                <c:pt idx="2">
                  <c:v>19.65082698014209</c:v>
                </c:pt>
                <c:pt idx="3">
                  <c:v>19.278202559744</c:v>
                </c:pt>
                <c:pt idx="4">
                  <c:v>19.3666460608407</c:v>
                </c:pt>
                <c:pt idx="5">
                  <c:v>19.68881252333808</c:v>
                </c:pt>
                <c:pt idx="6">
                  <c:v>19.4427240046536</c:v>
                </c:pt>
                <c:pt idx="7">
                  <c:v>19.46174423021412</c:v>
                </c:pt>
                <c:pt idx="8">
                  <c:v>19.82802503479157</c:v>
                </c:pt>
                <c:pt idx="9">
                  <c:v>19.35592206096108</c:v>
                </c:pt>
                <c:pt idx="10">
                  <c:v>19.23596728274948</c:v>
                </c:pt>
                <c:pt idx="11">
                  <c:v>19.29460426879525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428728"/>
        <c:axId val="421825096"/>
      </c:scatterChart>
      <c:valAx>
        <c:axId val="445428728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21825096"/>
        <c:crosses val="autoZero"/>
        <c:crossBetween val="midCat"/>
      </c:valAx>
      <c:valAx>
        <c:axId val="42182509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45428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Nono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Sheet1!$G$4:$G$39</c:f>
                <c:numCache>
                  <c:formatCode>General</c:formatCode>
                  <c:ptCount val="36"/>
                  <c:pt idx="0">
                    <c:v>0.023280665923307</c:v>
                  </c:pt>
                  <c:pt idx="1">
                    <c:v>0.0335601647491565</c:v>
                  </c:pt>
                  <c:pt idx="2">
                    <c:v>0.208759854723012</c:v>
                  </c:pt>
                  <c:pt idx="3">
                    <c:v>1.017031260653388</c:v>
                  </c:pt>
                  <c:pt idx="4">
                    <c:v>0.0353233522847971</c:v>
                  </c:pt>
                  <c:pt idx="5">
                    <c:v>0.0560372583315303</c:v>
                  </c:pt>
                  <c:pt idx="6">
                    <c:v>0.177301590047489</c:v>
                  </c:pt>
                  <c:pt idx="7">
                    <c:v>0.0716034643729084</c:v>
                  </c:pt>
                  <c:pt idx="8">
                    <c:v>0.0449739657518272</c:v>
                  </c:pt>
                  <c:pt idx="9">
                    <c:v>0.0653434742728807</c:v>
                  </c:pt>
                  <c:pt idx="10">
                    <c:v>0.0157899149866307</c:v>
                  </c:pt>
                  <c:pt idx="11">
                    <c:v>0.100916489011059</c:v>
                  </c:pt>
                  <c:pt idx="12">
                    <c:v>0.0810000177938811</c:v>
                  </c:pt>
                  <c:pt idx="13">
                    <c:v>0.0471771673697289</c:v>
                  </c:pt>
                  <c:pt idx="14">
                    <c:v>0.780501527282451</c:v>
                  </c:pt>
                  <c:pt idx="15">
                    <c:v>0.012976425331512</c:v>
                  </c:pt>
                  <c:pt idx="16">
                    <c:v>0.244661998836517</c:v>
                  </c:pt>
                  <c:pt idx="17">
                    <c:v>0.162639247552217</c:v>
                  </c:pt>
                  <c:pt idx="18">
                    <c:v>0.0531942312371254</c:v>
                  </c:pt>
                  <c:pt idx="19">
                    <c:v>0.303688686164249</c:v>
                  </c:pt>
                  <c:pt idx="20">
                    <c:v>0.0673304319613866</c:v>
                  </c:pt>
                  <c:pt idx="21">
                    <c:v>0.194669964197744</c:v>
                  </c:pt>
                  <c:pt idx="22">
                    <c:v>0.0291270719448228</c:v>
                  </c:pt>
                  <c:pt idx="23">
                    <c:v>0.0104931048718958</c:v>
                  </c:pt>
                  <c:pt idx="24">
                    <c:v>0.114719262346668</c:v>
                  </c:pt>
                  <c:pt idx="25">
                    <c:v>0.161742148335231</c:v>
                  </c:pt>
                  <c:pt idx="26">
                    <c:v>0.095927908656974</c:v>
                  </c:pt>
                  <c:pt idx="27">
                    <c:v>0.102329265767314</c:v>
                  </c:pt>
                  <c:pt idx="28">
                    <c:v>1.011629051787775</c:v>
                  </c:pt>
                  <c:pt idx="29">
                    <c:v>0.00633168447250352</c:v>
                  </c:pt>
                  <c:pt idx="30">
                    <c:v>0.0774423082784603</c:v>
                  </c:pt>
                  <c:pt idx="31">
                    <c:v>0.0520674628098675</c:v>
                  </c:pt>
                  <c:pt idx="32">
                    <c:v>0.211127663432707</c:v>
                  </c:pt>
                  <c:pt idx="33">
                    <c:v>1.464065832815861</c:v>
                  </c:pt>
                  <c:pt idx="34">
                    <c:v>1.028871753856704</c:v>
                  </c:pt>
                  <c:pt idx="35">
                    <c:v>0.00446879197035009</c:v>
                  </c:pt>
                </c:numCache>
              </c:numRef>
            </c:plus>
            <c:minus>
              <c:numRef>
                <c:f>Sheet1!$G$4:$G$39</c:f>
                <c:numCache>
                  <c:formatCode>General</c:formatCode>
                  <c:ptCount val="36"/>
                  <c:pt idx="0">
                    <c:v>0.023280665923307</c:v>
                  </c:pt>
                  <c:pt idx="1">
                    <c:v>0.0335601647491565</c:v>
                  </c:pt>
                  <c:pt idx="2">
                    <c:v>0.208759854723012</c:v>
                  </c:pt>
                  <c:pt idx="3">
                    <c:v>1.017031260653388</c:v>
                  </c:pt>
                  <c:pt idx="4">
                    <c:v>0.0353233522847971</c:v>
                  </c:pt>
                  <c:pt idx="5">
                    <c:v>0.0560372583315303</c:v>
                  </c:pt>
                  <c:pt idx="6">
                    <c:v>0.177301590047489</c:v>
                  </c:pt>
                  <c:pt idx="7">
                    <c:v>0.0716034643729084</c:v>
                  </c:pt>
                  <c:pt idx="8">
                    <c:v>0.0449739657518272</c:v>
                  </c:pt>
                  <c:pt idx="9">
                    <c:v>0.0653434742728807</c:v>
                  </c:pt>
                  <c:pt idx="10">
                    <c:v>0.0157899149866307</c:v>
                  </c:pt>
                  <c:pt idx="11">
                    <c:v>0.100916489011059</c:v>
                  </c:pt>
                  <c:pt idx="12">
                    <c:v>0.0810000177938811</c:v>
                  </c:pt>
                  <c:pt idx="13">
                    <c:v>0.0471771673697289</c:v>
                  </c:pt>
                  <c:pt idx="14">
                    <c:v>0.780501527282451</c:v>
                  </c:pt>
                  <c:pt idx="15">
                    <c:v>0.012976425331512</c:v>
                  </c:pt>
                  <c:pt idx="16">
                    <c:v>0.244661998836517</c:v>
                  </c:pt>
                  <c:pt idx="17">
                    <c:v>0.162639247552217</c:v>
                  </c:pt>
                  <c:pt idx="18">
                    <c:v>0.0531942312371254</c:v>
                  </c:pt>
                  <c:pt idx="19">
                    <c:v>0.303688686164249</c:v>
                  </c:pt>
                  <c:pt idx="20">
                    <c:v>0.0673304319613866</c:v>
                  </c:pt>
                  <c:pt idx="21">
                    <c:v>0.194669964197744</c:v>
                  </c:pt>
                  <c:pt idx="22">
                    <c:v>0.0291270719448228</c:v>
                  </c:pt>
                  <c:pt idx="23">
                    <c:v>0.0104931048718958</c:v>
                  </c:pt>
                  <c:pt idx="24">
                    <c:v>0.114719262346668</c:v>
                  </c:pt>
                  <c:pt idx="25">
                    <c:v>0.161742148335231</c:v>
                  </c:pt>
                  <c:pt idx="26">
                    <c:v>0.095927908656974</c:v>
                  </c:pt>
                  <c:pt idx="27">
                    <c:v>0.102329265767314</c:v>
                  </c:pt>
                  <c:pt idx="28">
                    <c:v>1.011629051787775</c:v>
                  </c:pt>
                  <c:pt idx="29">
                    <c:v>0.00633168447250352</c:v>
                  </c:pt>
                  <c:pt idx="30">
                    <c:v>0.0774423082784603</c:v>
                  </c:pt>
                  <c:pt idx="31">
                    <c:v>0.0520674628098675</c:v>
                  </c:pt>
                  <c:pt idx="32">
                    <c:v>0.211127663432707</c:v>
                  </c:pt>
                  <c:pt idx="33">
                    <c:v>1.464065832815861</c:v>
                  </c:pt>
                  <c:pt idx="34">
                    <c:v>1.028871753856704</c:v>
                  </c:pt>
                  <c:pt idx="35">
                    <c:v>0.00446879197035009</c:v>
                  </c:pt>
                </c:numCache>
              </c:numRef>
            </c:minus>
          </c:errBars>
          <c:cat>
            <c:strRef>
              <c:f>Sheet1!$F$4:$F$39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Sheet1!$E$4:$E$39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7990376"/>
        <c:axId val="718062472"/>
      </c:barChart>
      <c:catAx>
        <c:axId val="717990376"/>
        <c:scaling>
          <c:orientation val="minMax"/>
        </c:scaling>
        <c:delete val="0"/>
        <c:axPos val="b"/>
        <c:majorTickMark val="out"/>
        <c:minorTickMark val="none"/>
        <c:tickLblPos val="nextTo"/>
        <c:crossAx val="718062472"/>
        <c:crosses val="autoZero"/>
        <c:auto val="1"/>
        <c:lblAlgn val="ctr"/>
        <c:lblOffset val="100"/>
        <c:noMultiLvlLbl val="0"/>
      </c:catAx>
      <c:valAx>
        <c:axId val="71806247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17990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Sheet1!$E$4:$E$12</c:f>
              <c:numCache>
                <c:formatCode>0.00</c:formatCode>
                <c:ptCount val="9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Sheet1!$A$13:$A$21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Sheet1!$E$13:$E$21</c:f>
              <c:numCache>
                <c:formatCode>0.00</c:formatCode>
                <c:ptCount val="9"/>
                <c:pt idx="0">
                  <c:v>19.84601282159774</c:v>
                </c:pt>
                <c:pt idx="1">
                  <c:v>19.66199213610349</c:v>
                </c:pt>
                <c:pt idx="2">
                  <c:v>19.30703169677879</c:v>
                </c:pt>
                <c:pt idx="3">
                  <c:v>19.90811162798625</c:v>
                </c:pt>
                <c:pt idx="4">
                  <c:v>19.80553954168775</c:v>
                </c:pt>
                <c:pt idx="5">
                  <c:v>18.96653981172054</c:v>
                </c:pt>
                <c:pt idx="6">
                  <c:v>20.02611695887578</c:v>
                </c:pt>
                <c:pt idx="7">
                  <c:v>19.65502287631561</c:v>
                </c:pt>
                <c:pt idx="8">
                  <c:v>19.32772068982235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Sheet1!$A$22:$A$30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Sheet1!$E$22:$E$30</c:f>
              <c:numCache>
                <c:formatCode>0.00</c:formatCode>
                <c:ptCount val="9"/>
                <c:pt idx="0">
                  <c:v>19.90299165207776</c:v>
                </c:pt>
                <c:pt idx="1">
                  <c:v>19.93147610953116</c:v>
                </c:pt>
                <c:pt idx="2">
                  <c:v>19.64120271831796</c:v>
                </c:pt>
                <c:pt idx="3">
                  <c:v>19.82019291533774</c:v>
                </c:pt>
                <c:pt idx="4">
                  <c:v>20.4939539450445</c:v>
                </c:pt>
                <c:pt idx="5">
                  <c:v>19.46916397582473</c:v>
                </c:pt>
                <c:pt idx="6">
                  <c:v>19.90316453559818</c:v>
                </c:pt>
                <c:pt idx="7">
                  <c:v>19.46622719994025</c:v>
                </c:pt>
                <c:pt idx="8">
                  <c:v>20.24347037228246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Sheet1!$A$31:$A$39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Sheet1!$E$31:$E$39</c:f>
              <c:numCache>
                <c:formatCode>0.00</c:formatCode>
                <c:ptCount val="9"/>
                <c:pt idx="0">
                  <c:v>19.35056027748191</c:v>
                </c:pt>
                <c:pt idx="1">
                  <c:v>20.05613838802582</c:v>
                </c:pt>
                <c:pt idx="2">
                  <c:v>19.67506271840064</c:v>
                </c:pt>
                <c:pt idx="3">
                  <c:v>19.23984428746081</c:v>
                </c:pt>
                <c:pt idx="4">
                  <c:v>19.56502570174627</c:v>
                </c:pt>
                <c:pt idx="5">
                  <c:v>19.49280218868561</c:v>
                </c:pt>
                <c:pt idx="6">
                  <c:v>18.48027125637044</c:v>
                </c:pt>
                <c:pt idx="7">
                  <c:v>19.38079623901459</c:v>
                </c:pt>
                <c:pt idx="8">
                  <c:v>20.01767629485368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Sheet1!$A$41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Sheet1!$A$43:$A$54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Sheet1!$E$43:$E$54</c:f>
              <c:numCache>
                <c:formatCode>0.00</c:formatCode>
                <c:ptCount val="12"/>
                <c:pt idx="0">
                  <c:v>19.56671480750478</c:v>
                </c:pt>
                <c:pt idx="1">
                  <c:v>19.7169329823975</c:v>
                </c:pt>
                <c:pt idx="2">
                  <c:v>19.57372545859481</c:v>
                </c:pt>
                <c:pt idx="3">
                  <c:v>19.60501221816001</c:v>
                </c:pt>
                <c:pt idx="4">
                  <c:v>19.56006366046485</c:v>
                </c:pt>
                <c:pt idx="5">
                  <c:v>19.66962017500458</c:v>
                </c:pt>
                <c:pt idx="6">
                  <c:v>19.82522349330896</c:v>
                </c:pt>
                <c:pt idx="7">
                  <c:v>19.92777027873566</c:v>
                </c:pt>
                <c:pt idx="8">
                  <c:v>19.8709540359403</c:v>
                </c:pt>
                <c:pt idx="9">
                  <c:v>19.6939204613028</c:v>
                </c:pt>
                <c:pt idx="10">
                  <c:v>19.4325573926309</c:v>
                </c:pt>
                <c:pt idx="11">
                  <c:v>19.29291459674623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419848"/>
        <c:axId val="475408072"/>
      </c:scatterChart>
      <c:valAx>
        <c:axId val="475419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5408072"/>
        <c:crosses val="autoZero"/>
        <c:crossBetween val="midCat"/>
      </c:valAx>
      <c:valAx>
        <c:axId val="47540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75419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Sheet1!$J$4:$J$12</c:f>
              <c:numCache>
                <c:formatCode>0.00</c:formatCode>
                <c:ptCount val="9"/>
                <c:pt idx="0">
                  <c:v>0.821634178423021</c:v>
                </c:pt>
                <c:pt idx="1">
                  <c:v>1.17651797842178</c:v>
                </c:pt>
                <c:pt idx="2">
                  <c:v>1.034481992461394</c:v>
                </c:pt>
                <c:pt idx="3">
                  <c:v>1.018228361265594</c:v>
                </c:pt>
                <c:pt idx="4">
                  <c:v>0.872270579400161</c:v>
                </c:pt>
                <c:pt idx="5">
                  <c:v>0.823840345032563</c:v>
                </c:pt>
                <c:pt idx="6">
                  <c:v>1.37184613705085</c:v>
                </c:pt>
                <c:pt idx="7">
                  <c:v>1.109136903158936</c:v>
                </c:pt>
                <c:pt idx="8">
                  <c:v>0.647706404186014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Sheet1!$A$13:$A$21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Sheet1!$J$13:$J$21</c:f>
              <c:numCache>
                <c:formatCode>0.00</c:formatCode>
                <c:ptCount val="9"/>
                <c:pt idx="0">
                  <c:v>0.823991857328377</c:v>
                </c:pt>
                <c:pt idx="1">
                  <c:v>0.936092285552077</c:v>
                </c:pt>
                <c:pt idx="2">
                  <c:v>1.19721570622052</c:v>
                </c:pt>
                <c:pt idx="3">
                  <c:v>0.78927676232313</c:v>
                </c:pt>
                <c:pt idx="4">
                  <c:v>0.847435379385818</c:v>
                </c:pt>
                <c:pt idx="5">
                  <c:v>1.515900430798502</c:v>
                </c:pt>
                <c:pt idx="6">
                  <c:v>0.727287582080835</c:v>
                </c:pt>
                <c:pt idx="7">
                  <c:v>0.940625227751654</c:v>
                </c:pt>
                <c:pt idx="8">
                  <c:v>1.180169531407187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Sheet1!$A$22:$A$30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Sheet1!$J$22:$J$30</c:f>
              <c:numCache>
                <c:formatCode>0.00</c:formatCode>
                <c:ptCount val="9"/>
                <c:pt idx="0">
                  <c:v>0.792082800375686</c:v>
                </c:pt>
                <c:pt idx="1">
                  <c:v>0.776597354600175</c:v>
                </c:pt>
                <c:pt idx="2">
                  <c:v>0.949679152763212</c:v>
                </c:pt>
                <c:pt idx="3">
                  <c:v>0.838871589749906</c:v>
                </c:pt>
                <c:pt idx="4">
                  <c:v>0.525863716516341</c:v>
                </c:pt>
                <c:pt idx="5">
                  <c:v>1.069955526873397</c:v>
                </c:pt>
                <c:pt idx="6">
                  <c:v>0.791987887830388</c:v>
                </c:pt>
                <c:pt idx="7">
                  <c:v>1.072135765835961</c:v>
                </c:pt>
                <c:pt idx="8">
                  <c:v>0.625570521232117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Sheet1!$A$31:$A$39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Sheet1!$J$31:$J$39</c:f>
              <c:numCache>
                <c:formatCode>0.00</c:formatCode>
                <c:ptCount val="9"/>
                <c:pt idx="0">
                  <c:v>1.161633150169929</c:v>
                </c:pt>
                <c:pt idx="1">
                  <c:v>0.712309639663945</c:v>
                </c:pt>
                <c:pt idx="2">
                  <c:v>0.927649743553256</c:v>
                </c:pt>
                <c:pt idx="3">
                  <c:v>1.254289628647771</c:v>
                </c:pt>
                <c:pt idx="4">
                  <c:v>1.001171484546761</c:v>
                </c:pt>
                <c:pt idx="5">
                  <c:v>1.052567400856268</c:v>
                </c:pt>
                <c:pt idx="6">
                  <c:v>2.123499179341974</c:v>
                </c:pt>
                <c:pt idx="7">
                  <c:v>1.13754101867077</c:v>
                </c:pt>
                <c:pt idx="8">
                  <c:v>0.731555138908769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Sheet1!$A$41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Sheet1!$A$43:$A$54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Sheet1!$J$43:$J$54</c:f>
              <c:numCache>
                <c:formatCode>0.00</c:formatCode>
                <c:ptCount val="12"/>
                <c:pt idx="0">
                  <c:v>0.999999999999999</c:v>
                </c:pt>
                <c:pt idx="1">
                  <c:v>0.901114179231294</c:v>
                </c:pt>
                <c:pt idx="2">
                  <c:v>0.995152374808853</c:v>
                </c:pt>
                <c:pt idx="3">
                  <c:v>0.973803498884406</c:v>
                </c:pt>
                <c:pt idx="4">
                  <c:v>1.004620867249958</c:v>
                </c:pt>
                <c:pt idx="5">
                  <c:v>0.931155896300379</c:v>
                </c:pt>
                <c:pt idx="6">
                  <c:v>0.835951596317479</c:v>
                </c:pt>
                <c:pt idx="7">
                  <c:v>0.778594753730176</c:v>
                </c:pt>
                <c:pt idx="8">
                  <c:v>0.809869169573909</c:v>
                </c:pt>
                <c:pt idx="9">
                  <c:v>0.915603159395273</c:v>
                </c:pt>
                <c:pt idx="10">
                  <c:v>1.097451675838391</c:v>
                </c:pt>
                <c:pt idx="11">
                  <c:v>1.208988239499238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25400"/>
        <c:axId val="421842696"/>
      </c:scatterChart>
      <c:valAx>
        <c:axId val="422125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1842696"/>
        <c:crosses val="autoZero"/>
        <c:crossBetween val="midCat"/>
      </c:valAx>
      <c:valAx>
        <c:axId val="42184269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22125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chart" Target="../charts/chart13.xml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17</xdr:row>
      <xdr:rowOff>152400</xdr:rowOff>
    </xdr:from>
    <xdr:to>
      <xdr:col>12</xdr:col>
      <xdr:colOff>762000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800100</xdr:colOff>
      <xdr:row>1</xdr:row>
      <xdr:rowOff>50800</xdr:rowOff>
    </xdr:from>
    <xdr:to>
      <xdr:col>17</xdr:col>
      <xdr:colOff>609600</xdr:colOff>
      <xdr:row>17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596900</xdr:colOff>
      <xdr:row>1</xdr:row>
      <xdr:rowOff>50800</xdr:rowOff>
    </xdr:from>
    <xdr:to>
      <xdr:col>22</xdr:col>
      <xdr:colOff>406400</xdr:colOff>
      <xdr:row>17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596900</xdr:colOff>
      <xdr:row>18</xdr:row>
      <xdr:rowOff>0</xdr:rowOff>
    </xdr:from>
    <xdr:to>
      <xdr:col>22</xdr:col>
      <xdr:colOff>406400</xdr:colOff>
      <xdr:row>34</xdr:row>
      <xdr:rowOff>101600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946150</xdr:colOff>
      <xdr:row>1</xdr:row>
      <xdr:rowOff>6350</xdr:rowOff>
    </xdr:from>
    <xdr:to>
      <xdr:col>18</xdr:col>
      <xdr:colOff>939800</xdr:colOff>
      <xdr:row>21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22</xdr:row>
      <xdr:rowOff>120650</xdr:rowOff>
    </xdr:from>
    <xdr:to>
      <xdr:col>16</xdr:col>
      <xdr:colOff>95250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292100</xdr:colOff>
      <xdr:row>39</xdr:row>
      <xdr:rowOff>63500</xdr:rowOff>
    </xdr:from>
    <xdr:to>
      <xdr:col>16</xdr:col>
      <xdr:colOff>101600</xdr:colOff>
      <xdr:row>56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508000</xdr:colOff>
      <xdr:row>30</xdr:row>
      <xdr:rowOff>12700</xdr:rowOff>
    </xdr:from>
    <xdr:to>
      <xdr:col>18</xdr:col>
      <xdr:colOff>520700</xdr:colOff>
      <xdr:row>49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88900</xdr:rowOff>
    </xdr:from>
    <xdr:to>
      <xdr:col>8</xdr:col>
      <xdr:colOff>317500</xdr:colOff>
      <xdr:row>62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45</xdr:row>
      <xdr:rowOff>88900</xdr:rowOff>
    </xdr:from>
    <xdr:to>
      <xdr:col>13</xdr:col>
      <xdr:colOff>444500</xdr:colOff>
      <xdr:row>62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457200</xdr:colOff>
      <xdr:row>45</xdr:row>
      <xdr:rowOff>88900</xdr:rowOff>
    </xdr:from>
    <xdr:to>
      <xdr:col>18</xdr:col>
      <xdr:colOff>266700</xdr:colOff>
      <xdr:row>62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150"/>
  <sheetViews>
    <sheetView topLeftCell="A5" workbookViewId="0">
      <selection activeCell="X25" sqref="X25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9" t="s">
        <v>73</v>
      </c>
    </row>
    <row r="2" spans="1:7" ht="13" customHeight="1">
      <c r="B2" s="8" t="s">
        <v>57</v>
      </c>
      <c r="C2" s="8" t="s">
        <v>58</v>
      </c>
      <c r="D2" s="8" t="s">
        <v>59</v>
      </c>
      <c r="E2" s="78" t="s">
        <v>121</v>
      </c>
      <c r="F2" s="79" t="s">
        <v>147</v>
      </c>
      <c r="G2" s="79" t="s">
        <v>150</v>
      </c>
    </row>
    <row r="3" spans="1:7" ht="13" customHeight="1">
      <c r="A3">
        <v>1</v>
      </c>
      <c r="B3" s="51" t="s">
        <v>74</v>
      </c>
      <c r="C3" s="52">
        <v>33.473849987319852</v>
      </c>
      <c r="D3" s="53">
        <v>75.5</v>
      </c>
      <c r="E3" s="54" t="s">
        <v>109</v>
      </c>
      <c r="F3" s="54" t="s">
        <v>148</v>
      </c>
      <c r="G3" s="54"/>
    </row>
    <row r="4" spans="1:7" ht="13" customHeight="1">
      <c r="A4">
        <v>1</v>
      </c>
      <c r="B4" s="55" t="s">
        <v>75</v>
      </c>
      <c r="C4" s="56">
        <v>33.212348810405885</v>
      </c>
      <c r="D4" s="57">
        <v>76</v>
      </c>
      <c r="E4" s="58" t="s">
        <v>110</v>
      </c>
      <c r="F4" s="54" t="s">
        <v>148</v>
      </c>
      <c r="G4" s="54"/>
    </row>
    <row r="5" spans="1:7" ht="13" customHeight="1">
      <c r="A5">
        <v>1</v>
      </c>
      <c r="B5" s="55" t="s">
        <v>76</v>
      </c>
      <c r="C5" s="56">
        <v>33.477987185081432</v>
      </c>
      <c r="D5" s="57">
        <v>76</v>
      </c>
      <c r="E5" s="58" t="s">
        <v>111</v>
      </c>
      <c r="F5" s="54" t="s">
        <v>148</v>
      </c>
      <c r="G5" s="54"/>
    </row>
    <row r="6" spans="1:7" ht="13" customHeight="1">
      <c r="A6">
        <v>1</v>
      </c>
      <c r="B6" s="55" t="s">
        <v>77</v>
      </c>
      <c r="C6" s="56">
        <v>33.776632896046621</v>
      </c>
      <c r="D6" s="57">
        <v>75.5</v>
      </c>
      <c r="E6" s="58" t="s">
        <v>112</v>
      </c>
      <c r="F6" s="54" t="s">
        <v>148</v>
      </c>
      <c r="G6" s="54"/>
    </row>
    <row r="7" spans="1:7" ht="13" customHeight="1">
      <c r="A7">
        <v>1</v>
      </c>
      <c r="B7" s="55" t="s">
        <v>11</v>
      </c>
      <c r="C7" s="56">
        <v>31.828977853489135</v>
      </c>
      <c r="D7" s="57">
        <v>76.5</v>
      </c>
      <c r="E7" s="58" t="s">
        <v>113</v>
      </c>
      <c r="F7" s="54" t="s">
        <v>148</v>
      </c>
      <c r="G7" s="54"/>
    </row>
    <row r="8" spans="1:7" ht="13" customHeight="1">
      <c r="A8">
        <v>1</v>
      </c>
      <c r="B8" s="55" t="s">
        <v>12</v>
      </c>
      <c r="C8" s="56">
        <v>34.43983419331316</v>
      </c>
      <c r="D8" s="57">
        <v>75.5</v>
      </c>
      <c r="E8" s="58" t="s">
        <v>114</v>
      </c>
      <c r="F8" s="54" t="s">
        <v>148</v>
      </c>
      <c r="G8" s="54"/>
    </row>
    <row r="9" spans="1:7" ht="13" customHeight="1">
      <c r="A9">
        <v>1</v>
      </c>
      <c r="B9" s="55" t="s">
        <v>78</v>
      </c>
      <c r="C9" s="56">
        <v>33.417409728787206</v>
      </c>
      <c r="D9" s="57">
        <v>76</v>
      </c>
      <c r="E9" s="58" t="s">
        <v>115</v>
      </c>
      <c r="F9" s="54" t="s">
        <v>148</v>
      </c>
      <c r="G9" s="54"/>
    </row>
    <row r="10" spans="1:7" ht="13" customHeight="1">
      <c r="A10">
        <v>1</v>
      </c>
      <c r="B10" s="55" t="s">
        <v>79</v>
      </c>
      <c r="C10" s="56">
        <v>35.621187580005426</v>
      </c>
      <c r="D10" s="57">
        <v>76</v>
      </c>
      <c r="E10" s="58" t="s">
        <v>116</v>
      </c>
      <c r="F10" s="54" t="s">
        <v>148</v>
      </c>
      <c r="G10" s="54"/>
    </row>
    <row r="11" spans="1:7" ht="13" customHeight="1">
      <c r="A11">
        <v>1</v>
      </c>
      <c r="B11" s="55" t="s">
        <v>80</v>
      </c>
      <c r="C11" s="56">
        <v>32.817693662109349</v>
      </c>
      <c r="D11" s="57">
        <v>76.5</v>
      </c>
      <c r="E11" s="58" t="s">
        <v>117</v>
      </c>
      <c r="F11" s="54" t="s">
        <v>148</v>
      </c>
      <c r="G11" s="54"/>
    </row>
    <row r="12" spans="1:7" ht="13" customHeight="1">
      <c r="A12">
        <v>1</v>
      </c>
      <c r="B12" s="55" t="s">
        <v>81</v>
      </c>
      <c r="C12" s="56">
        <v>37.806708514808854</v>
      </c>
      <c r="D12" s="57">
        <v>75.5</v>
      </c>
      <c r="E12" s="58" t="s">
        <v>118</v>
      </c>
      <c r="F12" s="54" t="s">
        <v>148</v>
      </c>
      <c r="G12" s="54"/>
    </row>
    <row r="13" spans="1:7" ht="13" customHeight="1">
      <c r="A13">
        <v>1</v>
      </c>
      <c r="B13" s="55" t="s">
        <v>82</v>
      </c>
      <c r="C13" s="56">
        <v>32.793111419835867</v>
      </c>
      <c r="D13" s="57">
        <v>76</v>
      </c>
      <c r="E13" s="58" t="s">
        <v>119</v>
      </c>
      <c r="F13" s="54" t="s">
        <v>148</v>
      </c>
      <c r="G13" s="54"/>
    </row>
    <row r="14" spans="1:7" ht="13" customHeight="1">
      <c r="A14" s="61">
        <v>1</v>
      </c>
      <c r="B14" s="62" t="s">
        <v>83</v>
      </c>
      <c r="C14" s="63" t="s">
        <v>49</v>
      </c>
      <c r="D14" s="64">
        <v>55.5</v>
      </c>
      <c r="E14" s="65" t="s">
        <v>120</v>
      </c>
      <c r="F14" s="65" t="s">
        <v>148</v>
      </c>
      <c r="G14" s="65"/>
    </row>
    <row r="15" spans="1:7" ht="13" customHeight="1">
      <c r="A15">
        <v>1</v>
      </c>
      <c r="B15" s="47" t="s">
        <v>13</v>
      </c>
      <c r="C15" s="48">
        <v>20.514549895132792</v>
      </c>
      <c r="D15" s="49">
        <v>80.5</v>
      </c>
      <c r="E15" s="50" t="s">
        <v>109</v>
      </c>
      <c r="F15" s="50" t="s">
        <v>122</v>
      </c>
      <c r="G15" s="86">
        <f>C3-AVERAGE(C15,C27)</f>
        <v>12.979896042275353</v>
      </c>
    </row>
    <row r="16" spans="1:7" ht="13" customHeight="1">
      <c r="A16">
        <v>1</v>
      </c>
      <c r="B16" s="47" t="s">
        <v>14</v>
      </c>
      <c r="C16" s="48">
        <v>20.014516381747736</v>
      </c>
      <c r="D16" s="49">
        <v>81</v>
      </c>
      <c r="E16" s="50" t="s">
        <v>110</v>
      </c>
      <c r="F16" s="50" t="s">
        <v>122</v>
      </c>
      <c r="G16" s="86">
        <f t="shared" ref="G16:G26" si="0">C4-AVERAGE(C16,C28)</f>
        <v>13.194672515552202</v>
      </c>
    </row>
    <row r="17" spans="1:13" ht="13" customHeight="1">
      <c r="A17">
        <v>1</v>
      </c>
      <c r="B17" s="47" t="s">
        <v>15</v>
      </c>
      <c r="C17" s="48">
        <v>19.806653797563587</v>
      </c>
      <c r="D17" s="49">
        <v>81</v>
      </c>
      <c r="E17" s="50" t="s">
        <v>111</v>
      </c>
      <c r="F17" s="50" t="s">
        <v>122</v>
      </c>
      <c r="G17" s="86">
        <f t="shared" si="0"/>
        <v>13.631709062152517</v>
      </c>
    </row>
    <row r="18" spans="1:13" ht="13" customHeight="1">
      <c r="A18">
        <v>1</v>
      </c>
      <c r="B18" s="47" t="s">
        <v>16</v>
      </c>
      <c r="C18" s="48">
        <v>19.37839043049205</v>
      </c>
      <c r="D18" s="49">
        <v>81</v>
      </c>
      <c r="E18" s="50" t="s">
        <v>112</v>
      </c>
      <c r="F18" s="50" t="s">
        <v>122</v>
      </c>
      <c r="G18" s="86">
        <f t="shared" si="0"/>
        <v>14.469601199267828</v>
      </c>
    </row>
    <row r="19" spans="1:13" ht="13" customHeight="1">
      <c r="A19">
        <v>1</v>
      </c>
      <c r="B19" s="47" t="s">
        <v>17</v>
      </c>
      <c r="C19" s="48">
        <v>19.642091991194945</v>
      </c>
      <c r="D19" s="49">
        <v>81</v>
      </c>
      <c r="E19" s="50" t="s">
        <v>113</v>
      </c>
      <c r="F19" s="50" t="s">
        <v>122</v>
      </c>
      <c r="G19" s="86">
        <f t="shared" si="0"/>
        <v>12.336175664803527</v>
      </c>
    </row>
    <row r="20" spans="1:13" ht="13" customHeight="1">
      <c r="A20">
        <v>1</v>
      </c>
      <c r="B20" s="47" t="s">
        <v>18</v>
      </c>
      <c r="C20" s="48">
        <v>19.515522134858063</v>
      </c>
      <c r="D20" s="49">
        <v>81</v>
      </c>
      <c r="E20" s="50" t="s">
        <v>114</v>
      </c>
      <c r="F20" s="50" t="s">
        <v>122</v>
      </c>
      <c r="G20" s="86">
        <f t="shared" si="0"/>
        <v>15.959562936942724</v>
      </c>
    </row>
    <row r="21" spans="1:13" ht="13" customHeight="1">
      <c r="A21">
        <v>1</v>
      </c>
      <c r="B21" s="47" t="s">
        <v>19</v>
      </c>
      <c r="C21" s="48">
        <v>20.259803353151739</v>
      </c>
      <c r="D21" s="49">
        <v>81</v>
      </c>
      <c r="E21" s="50" t="s">
        <v>115</v>
      </c>
      <c r="F21" s="50" t="s">
        <v>122</v>
      </c>
      <c r="G21" s="86">
        <f t="shared" si="0"/>
        <v>13.876756076722181</v>
      </c>
    </row>
    <row r="22" spans="1:13" ht="13" customHeight="1">
      <c r="A22">
        <v>1</v>
      </c>
      <c r="B22" s="47" t="s">
        <v>20</v>
      </c>
      <c r="C22" s="48">
        <v>20.108318433137956</v>
      </c>
      <c r="D22" s="49">
        <v>81</v>
      </c>
      <c r="E22" s="50" t="s">
        <v>116</v>
      </c>
      <c r="F22" s="50" t="s">
        <v>122</v>
      </c>
      <c r="G22" s="86">
        <f t="shared" si="0"/>
        <v>16.24039134099084</v>
      </c>
    </row>
    <row r="23" spans="1:13" ht="13" customHeight="1">
      <c r="A23">
        <v>1</v>
      </c>
      <c r="B23" s="47" t="s">
        <v>21</v>
      </c>
      <c r="C23" s="48">
        <v>19.518437734388424</v>
      </c>
      <c r="D23" s="49">
        <v>81</v>
      </c>
      <c r="E23" s="50" t="s">
        <v>117</v>
      </c>
      <c r="F23" s="50" t="s">
        <v>122</v>
      </c>
      <c r="G23" s="86">
        <f t="shared" si="0"/>
        <v>13.851153850388805</v>
      </c>
    </row>
    <row r="24" spans="1:13" ht="13" customHeight="1">
      <c r="A24">
        <v>1</v>
      </c>
      <c r="B24" s="47" t="s">
        <v>22</v>
      </c>
      <c r="C24" s="48">
        <v>20.771468150590277</v>
      </c>
      <c r="D24" s="49">
        <v>81</v>
      </c>
      <c r="E24" s="50" t="s">
        <v>118</v>
      </c>
      <c r="F24" s="50" t="s">
        <v>122</v>
      </c>
      <c r="G24" s="86">
        <f t="shared" si="0"/>
        <v>17.750570126783032</v>
      </c>
    </row>
    <row r="25" spans="1:13" ht="13" customHeight="1">
      <c r="A25">
        <v>1</v>
      </c>
      <c r="B25" s="47" t="s">
        <v>23</v>
      </c>
      <c r="C25" s="48">
        <v>19.60184295777831</v>
      </c>
      <c r="D25" s="49">
        <v>81</v>
      </c>
      <c r="E25" s="50" t="s">
        <v>119</v>
      </c>
      <c r="F25" s="50" t="s">
        <v>122</v>
      </c>
      <c r="G25" s="86">
        <f t="shared" si="0"/>
        <v>13.228085718089595</v>
      </c>
    </row>
    <row r="26" spans="1:13" ht="13" customHeight="1">
      <c r="A26" s="61">
        <v>1</v>
      </c>
      <c r="B26" s="68" t="s">
        <v>24</v>
      </c>
      <c r="C26" s="69">
        <v>19.965387289844536</v>
      </c>
      <c r="D26" s="70">
        <v>81</v>
      </c>
      <c r="E26" s="71" t="s">
        <v>120</v>
      </c>
      <c r="F26" s="71" t="s">
        <v>122</v>
      </c>
      <c r="G26" s="87" t="e">
        <f t="shared" si="0"/>
        <v>#VALUE!</v>
      </c>
      <c r="M26" s="33"/>
    </row>
    <row r="27" spans="1:13" ht="13" customHeight="1">
      <c r="A27">
        <v>1</v>
      </c>
      <c r="B27" s="47" t="s">
        <v>25</v>
      </c>
      <c r="C27" s="48">
        <v>20.473357994956206</v>
      </c>
      <c r="D27" s="49">
        <v>80.5</v>
      </c>
      <c r="E27" s="50" t="s">
        <v>109</v>
      </c>
      <c r="F27" s="50" t="s">
        <v>122</v>
      </c>
      <c r="G27" s="50"/>
      <c r="M27" s="33"/>
    </row>
    <row r="28" spans="1:13" ht="13" customHeight="1">
      <c r="A28">
        <v>1</v>
      </c>
      <c r="B28" s="47" t="s">
        <v>26</v>
      </c>
      <c r="C28" s="48">
        <v>20.020836207959629</v>
      </c>
      <c r="D28" s="49">
        <v>81</v>
      </c>
      <c r="E28" s="50" t="s">
        <v>110</v>
      </c>
      <c r="F28" s="50" t="s">
        <v>122</v>
      </c>
      <c r="G28" s="50"/>
    </row>
    <row r="29" spans="1:13" ht="13" customHeight="1">
      <c r="A29">
        <v>1</v>
      </c>
      <c r="B29" s="47" t="s">
        <v>27</v>
      </c>
      <c r="C29" s="72">
        <v>19.885902448294242</v>
      </c>
      <c r="D29" s="49">
        <v>81</v>
      </c>
      <c r="E29" s="50" t="s">
        <v>111</v>
      </c>
      <c r="F29" s="50" t="s">
        <v>122</v>
      </c>
      <c r="G29" s="50"/>
    </row>
    <row r="30" spans="1:13" ht="13" customHeight="1">
      <c r="A30">
        <v>1</v>
      </c>
      <c r="B30" s="47" t="s">
        <v>28</v>
      </c>
      <c r="C30" s="72">
        <v>19.235672963065536</v>
      </c>
      <c r="D30" s="49">
        <v>81</v>
      </c>
      <c r="E30" s="50" t="s">
        <v>112</v>
      </c>
      <c r="F30" s="50" t="s">
        <v>122</v>
      </c>
      <c r="G30" s="50"/>
    </row>
    <row r="31" spans="1:13" ht="13" customHeight="1">
      <c r="A31">
        <v>1</v>
      </c>
      <c r="B31" s="47" t="s">
        <v>29</v>
      </c>
      <c r="C31" s="72">
        <v>19.343512386176268</v>
      </c>
      <c r="D31" s="49">
        <v>81</v>
      </c>
      <c r="E31" s="50" t="s">
        <v>113</v>
      </c>
      <c r="F31" s="50" t="s">
        <v>122</v>
      </c>
      <c r="G31" s="50"/>
    </row>
    <row r="32" spans="1:13" ht="13" customHeight="1">
      <c r="A32">
        <v>1</v>
      </c>
      <c r="B32" s="47" t="s">
        <v>30</v>
      </c>
      <c r="C32" s="72">
        <v>17.445020377882813</v>
      </c>
      <c r="D32" s="49">
        <v>81</v>
      </c>
      <c r="E32" s="50" t="s">
        <v>114</v>
      </c>
      <c r="F32" s="50" t="s">
        <v>122</v>
      </c>
      <c r="G32" s="50"/>
    </row>
    <row r="33" spans="1:7" ht="13" customHeight="1">
      <c r="A33">
        <v>1</v>
      </c>
      <c r="B33" s="47" t="s">
        <v>31</v>
      </c>
      <c r="C33" s="72">
        <v>18.821503950978311</v>
      </c>
      <c r="D33" s="49">
        <v>81</v>
      </c>
      <c r="E33" s="50" t="s">
        <v>115</v>
      </c>
      <c r="F33" s="50" t="s">
        <v>122</v>
      </c>
      <c r="G33" s="50"/>
    </row>
    <row r="34" spans="1:7" ht="13" customHeight="1">
      <c r="A34">
        <v>1</v>
      </c>
      <c r="B34" s="47" t="s">
        <v>32</v>
      </c>
      <c r="C34" s="72">
        <v>18.653274044891212</v>
      </c>
      <c r="D34" s="49">
        <v>81</v>
      </c>
      <c r="E34" s="50" t="s">
        <v>116</v>
      </c>
      <c r="F34" s="50" t="s">
        <v>122</v>
      </c>
      <c r="G34" s="50"/>
    </row>
    <row r="35" spans="1:7" ht="13" customHeight="1">
      <c r="A35">
        <v>1</v>
      </c>
      <c r="B35" s="47" t="s">
        <v>33</v>
      </c>
      <c r="C35" s="72">
        <v>18.414641889052668</v>
      </c>
      <c r="D35" s="49">
        <v>81</v>
      </c>
      <c r="E35" s="50" t="s">
        <v>117</v>
      </c>
      <c r="F35" s="50" t="s">
        <v>122</v>
      </c>
      <c r="G35" s="50"/>
    </row>
    <row r="36" spans="1:7" ht="13" customHeight="1">
      <c r="A36">
        <v>1</v>
      </c>
      <c r="B36" s="47" t="s">
        <v>34</v>
      </c>
      <c r="C36" s="72">
        <v>19.340808625461371</v>
      </c>
      <c r="D36" s="49">
        <v>81</v>
      </c>
      <c r="E36" s="50" t="s">
        <v>118</v>
      </c>
      <c r="F36" s="50" t="s">
        <v>122</v>
      </c>
      <c r="G36" s="50"/>
    </row>
    <row r="37" spans="1:7" ht="13" customHeight="1">
      <c r="A37">
        <v>1</v>
      </c>
      <c r="B37" s="47" t="s">
        <v>35</v>
      </c>
      <c r="C37" s="72">
        <v>19.528208445714238</v>
      </c>
      <c r="D37" s="49">
        <v>81</v>
      </c>
      <c r="E37" s="50" t="s">
        <v>119</v>
      </c>
      <c r="F37" s="50" t="s">
        <v>122</v>
      </c>
      <c r="G37" s="50"/>
    </row>
    <row r="38" spans="1:7" ht="13" customHeight="1">
      <c r="A38" s="61">
        <v>1</v>
      </c>
      <c r="B38" s="68" t="s">
        <v>36</v>
      </c>
      <c r="C38" s="73">
        <v>19.850835966127967</v>
      </c>
      <c r="D38" s="70">
        <v>81</v>
      </c>
      <c r="E38" s="71" t="s">
        <v>120</v>
      </c>
      <c r="F38" s="71" t="s">
        <v>122</v>
      </c>
      <c r="G38" s="71"/>
    </row>
    <row r="39" spans="1:7" ht="13" customHeight="1">
      <c r="A39">
        <v>1</v>
      </c>
      <c r="B39" s="55" t="s">
        <v>37</v>
      </c>
      <c r="C39" s="59">
        <v>34.156322819743224</v>
      </c>
      <c r="D39" s="57">
        <v>75.5</v>
      </c>
      <c r="E39" s="58" t="s">
        <v>123</v>
      </c>
      <c r="F39" s="54" t="s">
        <v>148</v>
      </c>
      <c r="G39" s="54"/>
    </row>
    <row r="40" spans="1:7" ht="13" customHeight="1">
      <c r="A40">
        <v>1</v>
      </c>
      <c r="B40" s="55" t="s">
        <v>38</v>
      </c>
      <c r="C40" s="59">
        <v>31.346671696165277</v>
      </c>
      <c r="D40" s="57">
        <v>76</v>
      </c>
      <c r="E40" s="58" t="s">
        <v>124</v>
      </c>
      <c r="F40" s="54" t="s">
        <v>148</v>
      </c>
      <c r="G40" s="54"/>
    </row>
    <row r="41" spans="1:7" ht="13" customHeight="1">
      <c r="A41">
        <v>1</v>
      </c>
      <c r="B41" s="58" t="s">
        <v>39</v>
      </c>
      <c r="C41" s="58">
        <v>31.444206449887652</v>
      </c>
      <c r="D41" s="57">
        <v>76</v>
      </c>
      <c r="E41" s="58" t="s">
        <v>125</v>
      </c>
      <c r="F41" s="54" t="s">
        <v>148</v>
      </c>
      <c r="G41" s="54"/>
    </row>
    <row r="42" spans="1:7" ht="13" customHeight="1">
      <c r="A42">
        <v>1</v>
      </c>
      <c r="B42" s="58" t="s">
        <v>40</v>
      </c>
      <c r="C42" s="58">
        <v>32.992365666510459</v>
      </c>
      <c r="D42" s="57">
        <v>76</v>
      </c>
      <c r="E42" s="58" t="s">
        <v>126</v>
      </c>
      <c r="F42" s="54" t="s">
        <v>148</v>
      </c>
      <c r="G42" s="54"/>
    </row>
    <row r="43" spans="1:7" ht="13" customHeight="1">
      <c r="A43">
        <v>1</v>
      </c>
      <c r="B43" s="58" t="s">
        <v>41</v>
      </c>
      <c r="C43" s="58">
        <v>32.387732162995881</v>
      </c>
      <c r="D43" s="58">
        <v>76.5</v>
      </c>
      <c r="E43" s="58" t="s">
        <v>127</v>
      </c>
      <c r="F43" s="54" t="s">
        <v>148</v>
      </c>
      <c r="G43" s="54"/>
    </row>
    <row r="44" spans="1:7" ht="13" customHeight="1">
      <c r="A44">
        <v>1</v>
      </c>
      <c r="B44" s="58" t="s">
        <v>42</v>
      </c>
      <c r="C44" s="58">
        <v>33.187539901755734</v>
      </c>
      <c r="D44" s="58">
        <v>76</v>
      </c>
      <c r="E44" s="58" t="s">
        <v>128</v>
      </c>
      <c r="F44" s="54" t="s">
        <v>148</v>
      </c>
      <c r="G44" s="54"/>
    </row>
    <row r="45" spans="1:7" ht="13" customHeight="1">
      <c r="A45">
        <v>1</v>
      </c>
      <c r="B45" s="58" t="s">
        <v>43</v>
      </c>
      <c r="C45" s="58">
        <v>34.266975681068679</v>
      </c>
      <c r="D45" s="58">
        <v>76</v>
      </c>
      <c r="E45" s="58" t="s">
        <v>129</v>
      </c>
      <c r="F45" s="54" t="s">
        <v>148</v>
      </c>
      <c r="G45" s="54"/>
    </row>
    <row r="46" spans="1:7" ht="13" customHeight="1">
      <c r="A46">
        <v>1</v>
      </c>
      <c r="B46" s="58" t="s">
        <v>44</v>
      </c>
      <c r="C46" s="58">
        <v>35.68745933173512</v>
      </c>
      <c r="D46" s="58">
        <v>76.5</v>
      </c>
      <c r="E46" s="58" t="s">
        <v>130</v>
      </c>
      <c r="F46" s="54" t="s">
        <v>148</v>
      </c>
      <c r="G46" s="54"/>
    </row>
    <row r="47" spans="1:7" ht="13" customHeight="1">
      <c r="A47">
        <v>1</v>
      </c>
      <c r="B47" s="58" t="s">
        <v>45</v>
      </c>
      <c r="C47" s="58">
        <v>33.036808509703015</v>
      </c>
      <c r="D47" s="58">
        <v>76</v>
      </c>
      <c r="E47" s="58" t="s">
        <v>131</v>
      </c>
      <c r="F47" s="54" t="s">
        <v>148</v>
      </c>
      <c r="G47" s="54"/>
    </row>
    <row r="48" spans="1:7" ht="13" customHeight="1">
      <c r="A48">
        <v>1</v>
      </c>
      <c r="B48" s="58" t="s">
        <v>46</v>
      </c>
      <c r="C48" s="58">
        <v>34.694276571631356</v>
      </c>
      <c r="D48" s="58">
        <v>75.5</v>
      </c>
      <c r="E48" s="58" t="s">
        <v>132</v>
      </c>
      <c r="F48" s="54" t="s">
        <v>148</v>
      </c>
      <c r="G48" s="54"/>
    </row>
    <row r="49" spans="1:7" ht="13" customHeight="1">
      <c r="A49">
        <v>1</v>
      </c>
      <c r="B49" s="58" t="s">
        <v>47</v>
      </c>
      <c r="C49" s="58">
        <v>33.553059558356388</v>
      </c>
      <c r="D49" s="58">
        <v>75.5</v>
      </c>
      <c r="E49" s="58" t="s">
        <v>133</v>
      </c>
      <c r="F49" s="54" t="s">
        <v>148</v>
      </c>
      <c r="G49" s="54"/>
    </row>
    <row r="50" spans="1:7" ht="13" customHeight="1">
      <c r="A50" s="61">
        <v>1</v>
      </c>
      <c r="B50" s="65" t="s">
        <v>48</v>
      </c>
      <c r="C50" s="65" t="s">
        <v>49</v>
      </c>
      <c r="D50" s="65">
        <v>56.5</v>
      </c>
      <c r="E50" s="65" t="s">
        <v>134</v>
      </c>
      <c r="F50" s="65" t="s">
        <v>148</v>
      </c>
      <c r="G50" s="65"/>
    </row>
    <row r="51" spans="1:7" ht="13" customHeight="1">
      <c r="A51">
        <v>1</v>
      </c>
      <c r="B51" s="50" t="s">
        <v>84</v>
      </c>
      <c r="C51" s="50">
        <v>20.225104289777427</v>
      </c>
      <c r="D51" s="50">
        <v>81</v>
      </c>
      <c r="E51" s="50" t="s">
        <v>123</v>
      </c>
      <c r="F51" s="50" t="s">
        <v>122</v>
      </c>
      <c r="G51" s="86">
        <f>C39-AVERAGE(C51,C63)</f>
        <v>13.963019926125767</v>
      </c>
    </row>
    <row r="52" spans="1:7" ht="13" customHeight="1">
      <c r="A52">
        <v>1</v>
      </c>
      <c r="B52" s="50" t="s">
        <v>85</v>
      </c>
      <c r="C52" s="50">
        <v>19.833684789366242</v>
      </c>
      <c r="D52" s="50">
        <v>81</v>
      </c>
      <c r="E52" s="50" t="s">
        <v>124</v>
      </c>
      <c r="F52" s="50" t="s">
        <v>122</v>
      </c>
      <c r="G52" s="86">
        <f t="shared" ref="G52:G62" si="1">C40-AVERAGE(C52,C64)</f>
        <v>11.496524990054127</v>
      </c>
    </row>
    <row r="53" spans="1:7" ht="13" customHeight="1">
      <c r="A53">
        <v>1</v>
      </c>
      <c r="B53" s="50" t="s">
        <v>86</v>
      </c>
      <c r="C53" s="50">
        <v>20.035292677223246</v>
      </c>
      <c r="D53" s="50">
        <v>81</v>
      </c>
      <c r="E53" s="50" t="s">
        <v>125</v>
      </c>
      <c r="F53" s="50" t="s">
        <v>122</v>
      </c>
      <c r="G53" s="86">
        <f t="shared" si="1"/>
        <v>11.418089491011877</v>
      </c>
    </row>
    <row r="54" spans="1:7" ht="13" customHeight="1">
      <c r="A54">
        <v>1</v>
      </c>
      <c r="B54" s="50" t="s">
        <v>87</v>
      </c>
      <c r="C54" s="50">
        <v>19.83889883665206</v>
      </c>
      <c r="D54" s="50">
        <v>81</v>
      </c>
      <c r="E54" s="50" t="s">
        <v>126</v>
      </c>
      <c r="F54" s="50" t="s">
        <v>122</v>
      </c>
      <c r="G54" s="86">
        <f t="shared" si="1"/>
        <v>13.186826124822709</v>
      </c>
    </row>
    <row r="55" spans="1:7" ht="13" customHeight="1">
      <c r="A55">
        <v>1</v>
      </c>
      <c r="B55" s="50" t="s">
        <v>88</v>
      </c>
      <c r="C55" s="50">
        <v>19.957845367115311</v>
      </c>
      <c r="D55" s="50">
        <v>81</v>
      </c>
      <c r="E55" s="50" t="s">
        <v>127</v>
      </c>
      <c r="F55" s="50" t="s">
        <v>122</v>
      </c>
      <c r="G55" s="86">
        <f t="shared" si="1"/>
        <v>12.567539247658139</v>
      </c>
    </row>
    <row r="56" spans="1:7" ht="13" customHeight="1">
      <c r="A56">
        <v>1</v>
      </c>
      <c r="B56" s="50" t="s">
        <v>89</v>
      </c>
      <c r="C56" s="50">
        <v>19.679539895427482</v>
      </c>
      <c r="D56" s="50">
        <v>81</v>
      </c>
      <c r="E56" s="50" t="s">
        <v>128</v>
      </c>
      <c r="F56" s="50" t="s">
        <v>122</v>
      </c>
      <c r="G56" s="86">
        <f t="shared" si="1"/>
        <v>13.512477183355095</v>
      </c>
    </row>
    <row r="57" spans="1:7" ht="13" customHeight="1">
      <c r="A57">
        <v>1</v>
      </c>
      <c r="B57" s="50" t="s">
        <v>90</v>
      </c>
      <c r="C57" s="50">
        <v>19.738889790263727</v>
      </c>
      <c r="D57" s="50">
        <v>81.5</v>
      </c>
      <c r="E57" s="50" t="s">
        <v>129</v>
      </c>
      <c r="F57" s="50" t="s">
        <v>122</v>
      </c>
      <c r="G57" s="86">
        <f t="shared" si="1"/>
        <v>14.503108508870131</v>
      </c>
    </row>
    <row r="58" spans="1:7" ht="13" customHeight="1">
      <c r="A58">
        <v>1</v>
      </c>
      <c r="B58" s="50" t="s">
        <v>91</v>
      </c>
      <c r="C58" s="50">
        <v>19.984283303936227</v>
      </c>
      <c r="D58" s="50">
        <v>81.5</v>
      </c>
      <c r="E58" s="50" t="s">
        <v>130</v>
      </c>
      <c r="F58" s="50" t="s">
        <v>122</v>
      </c>
      <c r="G58" s="86">
        <f t="shared" si="1"/>
        <v>15.78429479613694</v>
      </c>
    </row>
    <row r="59" spans="1:7" ht="13" customHeight="1">
      <c r="A59">
        <v>1</v>
      </c>
      <c r="B59" s="50" t="s">
        <v>92</v>
      </c>
      <c r="C59" s="50">
        <v>19.940605653705539</v>
      </c>
      <c r="D59" s="50">
        <v>81</v>
      </c>
      <c r="E59" s="50" t="s">
        <v>131</v>
      </c>
      <c r="F59" s="50" t="s">
        <v>122</v>
      </c>
      <c r="G59" s="86">
        <f t="shared" si="1"/>
        <v>13.133816857625252</v>
      </c>
    </row>
    <row r="60" spans="1:7" ht="13" customHeight="1">
      <c r="A60">
        <v>1</v>
      </c>
      <c r="B60" s="50" t="s">
        <v>93</v>
      </c>
      <c r="C60" s="50">
        <v>19.66542178442813</v>
      </c>
      <c r="D60" s="50">
        <v>81</v>
      </c>
      <c r="E60" s="50" t="s">
        <v>132</v>
      </c>
      <c r="F60" s="50" t="s">
        <v>122</v>
      </c>
      <c r="G60" s="86">
        <f t="shared" si="1"/>
        <v>15.176470296117387</v>
      </c>
    </row>
    <row r="61" spans="1:7" ht="13" customHeight="1">
      <c r="A61">
        <v>1</v>
      </c>
      <c r="B61" s="50" t="s">
        <v>94</v>
      </c>
      <c r="C61" s="50">
        <v>19.35185823004873</v>
      </c>
      <c r="D61" s="50">
        <v>81</v>
      </c>
      <c r="E61" s="50" t="s">
        <v>133</v>
      </c>
      <c r="F61" s="50" t="s">
        <v>122</v>
      </c>
      <c r="G61" s="86">
        <f t="shared" si="1"/>
        <v>14.086832358416135</v>
      </c>
    </row>
    <row r="62" spans="1:7" ht="13" customHeight="1">
      <c r="A62" s="61">
        <v>1</v>
      </c>
      <c r="B62" s="71" t="s">
        <v>95</v>
      </c>
      <c r="C62" s="71">
        <v>19.716735780174783</v>
      </c>
      <c r="D62" s="71">
        <v>81</v>
      </c>
      <c r="E62" s="71" t="s">
        <v>134</v>
      </c>
      <c r="F62" s="71" t="s">
        <v>122</v>
      </c>
      <c r="G62" s="87" t="e">
        <f t="shared" si="1"/>
        <v>#VALUE!</v>
      </c>
    </row>
    <row r="63" spans="1:7" ht="13" customHeight="1">
      <c r="A63">
        <v>1</v>
      </c>
      <c r="B63" s="50" t="s">
        <v>96</v>
      </c>
      <c r="C63" s="50">
        <v>20.16150149745749</v>
      </c>
      <c r="D63" s="50">
        <v>80.5</v>
      </c>
      <c r="E63" s="50" t="s">
        <v>123</v>
      </c>
      <c r="F63" s="50" t="s">
        <v>122</v>
      </c>
      <c r="G63" s="50"/>
    </row>
    <row r="64" spans="1:7" ht="13" customHeight="1">
      <c r="A64">
        <v>1</v>
      </c>
      <c r="B64" s="50" t="s">
        <v>97</v>
      </c>
      <c r="C64" s="50">
        <v>19.866608622856059</v>
      </c>
      <c r="D64" s="50">
        <v>81</v>
      </c>
      <c r="E64" s="50" t="s">
        <v>124</v>
      </c>
      <c r="F64" s="50" t="s">
        <v>122</v>
      </c>
      <c r="G64" s="50"/>
    </row>
    <row r="65" spans="1:7" ht="13" customHeight="1">
      <c r="A65">
        <v>1</v>
      </c>
      <c r="B65" s="50" t="s">
        <v>98</v>
      </c>
      <c r="C65" s="50">
        <v>20.0169412405283</v>
      </c>
      <c r="D65" s="50">
        <v>81</v>
      </c>
      <c r="E65" s="50" t="s">
        <v>125</v>
      </c>
      <c r="F65" s="50" t="s">
        <v>122</v>
      </c>
      <c r="G65" s="50"/>
    </row>
    <row r="66" spans="1:7" ht="13" customHeight="1">
      <c r="A66">
        <v>1</v>
      </c>
      <c r="B66" s="50" t="s">
        <v>99</v>
      </c>
      <c r="C66" s="50">
        <v>19.772180246723444</v>
      </c>
      <c r="D66" s="50">
        <v>81</v>
      </c>
      <c r="E66" s="50" t="s">
        <v>126</v>
      </c>
      <c r="F66" s="50" t="s">
        <v>122</v>
      </c>
      <c r="G66" s="50"/>
    </row>
    <row r="67" spans="1:7" ht="13" customHeight="1">
      <c r="A67">
        <v>1</v>
      </c>
      <c r="B67" s="50" t="s">
        <v>100</v>
      </c>
      <c r="C67" s="50">
        <v>19.682540463560176</v>
      </c>
      <c r="D67" s="50">
        <v>81</v>
      </c>
      <c r="E67" s="50" t="s">
        <v>127</v>
      </c>
      <c r="F67" s="50" t="s">
        <v>122</v>
      </c>
      <c r="G67" s="50"/>
    </row>
    <row r="68" spans="1:7" ht="13" customHeight="1">
      <c r="A68">
        <v>1</v>
      </c>
      <c r="B68" s="50" t="s">
        <v>101</v>
      </c>
      <c r="C68" s="50">
        <v>19.6705855413738</v>
      </c>
      <c r="D68" s="50">
        <v>81</v>
      </c>
      <c r="E68" s="50" t="s">
        <v>128</v>
      </c>
      <c r="F68" s="50" t="s">
        <v>122</v>
      </c>
      <c r="G68" s="50"/>
    </row>
    <row r="69" spans="1:7" ht="13" customHeight="1">
      <c r="A69">
        <v>1</v>
      </c>
      <c r="B69" s="50" t="s">
        <v>102</v>
      </c>
      <c r="C69" s="50">
        <v>19.78884455413337</v>
      </c>
      <c r="D69" s="50">
        <v>81</v>
      </c>
      <c r="E69" s="50" t="s">
        <v>129</v>
      </c>
      <c r="F69" s="50" t="s">
        <v>122</v>
      </c>
      <c r="G69" s="50"/>
    </row>
    <row r="70" spans="1:7" ht="13" customHeight="1">
      <c r="A70">
        <v>1</v>
      </c>
      <c r="B70" s="50" t="s">
        <v>103</v>
      </c>
      <c r="C70" s="50">
        <v>19.822045767260132</v>
      </c>
      <c r="D70" s="50">
        <v>81</v>
      </c>
      <c r="E70" s="50" t="s">
        <v>130</v>
      </c>
      <c r="F70" s="50" t="s">
        <v>122</v>
      </c>
      <c r="G70" s="50"/>
    </row>
    <row r="71" spans="1:7" ht="13" customHeight="1">
      <c r="A71">
        <v>1</v>
      </c>
      <c r="B71" s="50" t="s">
        <v>104</v>
      </c>
      <c r="C71" s="50">
        <v>19.865377650449986</v>
      </c>
      <c r="D71" s="50">
        <v>81</v>
      </c>
      <c r="E71" s="50" t="s">
        <v>131</v>
      </c>
      <c r="F71" s="50" t="s">
        <v>122</v>
      </c>
      <c r="G71" s="50"/>
    </row>
    <row r="72" spans="1:7" ht="13" customHeight="1">
      <c r="A72">
        <v>1</v>
      </c>
      <c r="B72" s="50" t="s">
        <v>105</v>
      </c>
      <c r="C72" s="50">
        <v>19.370190766599809</v>
      </c>
      <c r="D72" s="50">
        <v>81</v>
      </c>
      <c r="E72" s="50" t="s">
        <v>132</v>
      </c>
      <c r="F72" s="50" t="s">
        <v>122</v>
      </c>
      <c r="G72" s="50"/>
    </row>
    <row r="73" spans="1:7" ht="13" customHeight="1">
      <c r="A73">
        <v>1</v>
      </c>
      <c r="B73" s="50" t="s">
        <v>106</v>
      </c>
      <c r="C73" s="50">
        <v>19.580596169831775</v>
      </c>
      <c r="D73" s="50">
        <v>81</v>
      </c>
      <c r="E73" s="50" t="s">
        <v>133</v>
      </c>
      <c r="F73" s="50" t="s">
        <v>122</v>
      </c>
      <c r="G73" s="50"/>
    </row>
    <row r="74" spans="1:7" ht="13" customHeight="1">
      <c r="A74" s="61">
        <v>1</v>
      </c>
      <c r="B74" s="71" t="s">
        <v>107</v>
      </c>
      <c r="C74" s="71">
        <v>20.146216438887532</v>
      </c>
      <c r="D74" s="71">
        <v>81</v>
      </c>
      <c r="E74" s="71" t="s">
        <v>134</v>
      </c>
      <c r="F74" s="71" t="s">
        <v>122</v>
      </c>
      <c r="G74" s="71"/>
    </row>
    <row r="75" spans="1:7" ht="13" customHeight="1">
      <c r="A75" s="61">
        <v>1</v>
      </c>
      <c r="B75" s="77" t="s">
        <v>108</v>
      </c>
      <c r="C75" s="77">
        <v>34.05911991179233</v>
      </c>
      <c r="D75" s="77">
        <v>76</v>
      </c>
      <c r="E75" s="77" t="s">
        <v>149</v>
      </c>
      <c r="F75" s="80"/>
      <c r="G75" s="77"/>
    </row>
    <row r="76" spans="1:7" ht="13" customHeight="1">
      <c r="A76">
        <v>2</v>
      </c>
      <c r="B76" s="55" t="s">
        <v>74</v>
      </c>
      <c r="C76" s="76">
        <v>30.53459379816163</v>
      </c>
      <c r="D76" s="58">
        <v>76</v>
      </c>
      <c r="E76" s="58" t="s">
        <v>135</v>
      </c>
      <c r="F76" s="81" t="s">
        <v>148</v>
      </c>
      <c r="G76" s="81"/>
    </row>
    <row r="77" spans="1:7" ht="13" customHeight="1">
      <c r="A77">
        <v>2</v>
      </c>
      <c r="B77" s="55" t="s">
        <v>75</v>
      </c>
      <c r="C77" s="76">
        <v>31.446641483907044</v>
      </c>
      <c r="D77" s="58">
        <v>76</v>
      </c>
      <c r="E77" s="58" t="s">
        <v>136</v>
      </c>
      <c r="F77" s="81" t="s">
        <v>148</v>
      </c>
      <c r="G77" s="81"/>
    </row>
    <row r="78" spans="1:7" ht="13" customHeight="1">
      <c r="A78">
        <v>2</v>
      </c>
      <c r="B78" s="55" t="s">
        <v>76</v>
      </c>
      <c r="C78" s="76">
        <v>27.242793582668931</v>
      </c>
      <c r="D78" s="58">
        <v>81</v>
      </c>
      <c r="E78" s="58" t="s">
        <v>137</v>
      </c>
      <c r="F78" s="81" t="s">
        <v>148</v>
      </c>
      <c r="G78" s="81"/>
    </row>
    <row r="79" spans="1:7" ht="13" customHeight="1">
      <c r="A79">
        <v>2</v>
      </c>
      <c r="B79" s="55" t="s">
        <v>77</v>
      </c>
      <c r="C79" s="76">
        <v>32.013398441668471</v>
      </c>
      <c r="D79" s="58">
        <v>76</v>
      </c>
      <c r="E79" s="58" t="s">
        <v>138</v>
      </c>
      <c r="F79" s="81" t="s">
        <v>148</v>
      </c>
      <c r="G79" s="81"/>
    </row>
    <row r="80" spans="1:7" ht="13" customHeight="1">
      <c r="A80">
        <v>2</v>
      </c>
      <c r="B80" s="55" t="s">
        <v>11</v>
      </c>
      <c r="C80" s="76">
        <v>33.766766088678324</v>
      </c>
      <c r="D80" s="58">
        <v>76</v>
      </c>
      <c r="E80" s="58" t="s">
        <v>139</v>
      </c>
      <c r="F80" s="81" t="s">
        <v>148</v>
      </c>
      <c r="G80" s="81"/>
    </row>
    <row r="81" spans="1:7" ht="13" customHeight="1">
      <c r="A81">
        <v>2</v>
      </c>
      <c r="B81" s="55" t="s">
        <v>12</v>
      </c>
      <c r="C81" s="76">
        <v>34.125413934169202</v>
      </c>
      <c r="D81" s="58">
        <v>75.5</v>
      </c>
      <c r="E81" s="58" t="s">
        <v>140</v>
      </c>
      <c r="F81" s="81" t="s">
        <v>148</v>
      </c>
      <c r="G81" s="81"/>
    </row>
    <row r="82" spans="1:7" ht="13" customHeight="1">
      <c r="A82">
        <v>2</v>
      </c>
      <c r="B82" s="55" t="s">
        <v>78</v>
      </c>
      <c r="C82" s="76">
        <v>32.48184275521772</v>
      </c>
      <c r="D82" s="58">
        <v>76.5</v>
      </c>
      <c r="E82" s="58" t="s">
        <v>141</v>
      </c>
      <c r="F82" s="81" t="s">
        <v>148</v>
      </c>
      <c r="G82" s="81"/>
    </row>
    <row r="83" spans="1:7" ht="13" customHeight="1">
      <c r="A83">
        <v>2</v>
      </c>
      <c r="B83" s="55" t="s">
        <v>79</v>
      </c>
      <c r="C83" s="76">
        <v>33.075194846008841</v>
      </c>
      <c r="D83" s="58">
        <v>75.5</v>
      </c>
      <c r="E83" s="58" t="s">
        <v>142</v>
      </c>
      <c r="F83" s="81" t="s">
        <v>148</v>
      </c>
      <c r="G83" s="81"/>
    </row>
    <row r="84" spans="1:7" ht="13" customHeight="1">
      <c r="A84">
        <v>2</v>
      </c>
      <c r="B84" s="55" t="s">
        <v>80</v>
      </c>
      <c r="C84" s="76">
        <v>33.080036039717804</v>
      </c>
      <c r="D84" s="58">
        <v>77</v>
      </c>
      <c r="E84" s="58" t="s">
        <v>143</v>
      </c>
      <c r="F84" s="81" t="s">
        <v>148</v>
      </c>
      <c r="G84" s="81"/>
    </row>
    <row r="85" spans="1:7" ht="13" customHeight="1">
      <c r="A85">
        <v>2</v>
      </c>
      <c r="B85" s="55" t="s">
        <v>81</v>
      </c>
      <c r="C85" s="76">
        <v>33.085778499688637</v>
      </c>
      <c r="D85" s="58">
        <v>76</v>
      </c>
      <c r="E85" s="58" t="s">
        <v>144</v>
      </c>
      <c r="F85" s="81" t="s">
        <v>148</v>
      </c>
      <c r="G85" s="81"/>
    </row>
    <row r="86" spans="1:7" ht="13" customHeight="1">
      <c r="A86">
        <v>2</v>
      </c>
      <c r="B86" s="55" t="s">
        <v>82</v>
      </c>
      <c r="C86" s="76">
        <v>35.22546135726855</v>
      </c>
      <c r="D86" s="58">
        <v>75.5</v>
      </c>
      <c r="E86" s="58" t="s">
        <v>145</v>
      </c>
      <c r="F86" s="81" t="s">
        <v>148</v>
      </c>
      <c r="G86" s="81"/>
    </row>
    <row r="87" spans="1:7" ht="13" customHeight="1">
      <c r="A87" s="61">
        <v>2</v>
      </c>
      <c r="B87" s="62" t="s">
        <v>83</v>
      </c>
      <c r="C87" s="62" t="s">
        <v>49</v>
      </c>
      <c r="D87" s="65">
        <v>57</v>
      </c>
      <c r="E87" s="65" t="s">
        <v>146</v>
      </c>
      <c r="F87" s="82" t="s">
        <v>148</v>
      </c>
      <c r="G87" s="82"/>
    </row>
    <row r="88" spans="1:7" ht="13" customHeight="1">
      <c r="A88">
        <v>2</v>
      </c>
      <c r="B88" s="47" t="s">
        <v>13</v>
      </c>
      <c r="C88" s="74">
        <v>20.175639097566073</v>
      </c>
      <c r="D88" s="50">
        <v>80.5</v>
      </c>
      <c r="E88" s="50" t="s">
        <v>135</v>
      </c>
      <c r="F88" s="83" t="s">
        <v>122</v>
      </c>
      <c r="G88" s="86">
        <f>C76-AVERAGE(C88,C100)</f>
        <v>10.291123425879167</v>
      </c>
    </row>
    <row r="89" spans="1:7" ht="13" customHeight="1">
      <c r="A89">
        <v>2</v>
      </c>
      <c r="B89" s="47" t="s">
        <v>14</v>
      </c>
      <c r="C89" s="74">
        <v>19.799808007833096</v>
      </c>
      <c r="D89" s="50">
        <v>81</v>
      </c>
      <c r="E89" s="50" t="s">
        <v>136</v>
      </c>
      <c r="F89" s="83" t="s">
        <v>122</v>
      </c>
      <c r="G89" s="86">
        <f t="shared" ref="G89:G99" si="2">C77-AVERAGE(C89,C101)</f>
        <v>11.600628662309305</v>
      </c>
    </row>
    <row r="90" spans="1:7" ht="13" customHeight="1">
      <c r="A90">
        <v>2</v>
      </c>
      <c r="B90" s="47" t="s">
        <v>15</v>
      </c>
      <c r="C90" s="74">
        <v>19.6731572920649</v>
      </c>
      <c r="D90" s="50">
        <v>81</v>
      </c>
      <c r="E90" s="50" t="s">
        <v>137</v>
      </c>
      <c r="F90" s="83" t="s">
        <v>122</v>
      </c>
      <c r="G90" s="86">
        <f t="shared" si="2"/>
        <v>7.5808014465654381</v>
      </c>
    </row>
    <row r="91" spans="1:7" ht="13" customHeight="1">
      <c r="A91">
        <v>2</v>
      </c>
      <c r="B91" s="47" t="s">
        <v>16</v>
      </c>
      <c r="C91" s="74">
        <v>19.422917995219816</v>
      </c>
      <c r="D91" s="50">
        <v>81</v>
      </c>
      <c r="E91" s="50" t="s">
        <v>138</v>
      </c>
      <c r="F91" s="83" t="s">
        <v>122</v>
      </c>
      <c r="G91" s="86">
        <f t="shared" si="2"/>
        <v>12.662838164186564</v>
      </c>
    </row>
    <row r="92" spans="1:7" ht="13" customHeight="1">
      <c r="A92">
        <v>2</v>
      </c>
      <c r="B92" s="47" t="s">
        <v>17</v>
      </c>
      <c r="C92" s="74">
        <v>19.467908651269763</v>
      </c>
      <c r="D92" s="50">
        <v>81</v>
      </c>
      <c r="E92" s="50" t="s">
        <v>139</v>
      </c>
      <c r="F92" s="83" t="s">
        <v>122</v>
      </c>
      <c r="G92" s="86">
        <f t="shared" si="2"/>
        <v>14.349488732623094</v>
      </c>
    </row>
    <row r="93" spans="1:7" ht="13" customHeight="1">
      <c r="A93">
        <v>2</v>
      </c>
      <c r="B93" s="47" t="s">
        <v>18</v>
      </c>
      <c r="C93" s="74">
        <v>19.593592913297847</v>
      </c>
      <c r="D93" s="50">
        <v>81</v>
      </c>
      <c r="E93" s="50" t="s">
        <v>140</v>
      </c>
      <c r="F93" s="83" t="s">
        <v>122</v>
      </c>
      <c r="G93" s="86">
        <f t="shared" si="2"/>
        <v>14.484211215851239</v>
      </c>
    </row>
    <row r="94" spans="1:7" ht="13" customHeight="1">
      <c r="A94">
        <v>2</v>
      </c>
      <c r="B94" s="47" t="s">
        <v>19</v>
      </c>
      <c r="C94" s="74">
        <v>19.212717374991097</v>
      </c>
      <c r="D94" s="50">
        <v>81</v>
      </c>
      <c r="E94" s="50" t="s">
        <v>141</v>
      </c>
      <c r="F94" s="83" t="s">
        <v>122</v>
      </c>
      <c r="G94" s="86">
        <f t="shared" si="2"/>
        <v>13.15412206539537</v>
      </c>
    </row>
    <row r="95" spans="1:7" ht="13" customHeight="1">
      <c r="A95">
        <v>2</v>
      </c>
      <c r="B95" s="47" t="s">
        <v>20</v>
      </c>
      <c r="C95" s="74">
        <v>19.476583721435354</v>
      </c>
      <c r="D95" s="50">
        <v>81</v>
      </c>
      <c r="E95" s="50" t="s">
        <v>142</v>
      </c>
      <c r="F95" s="83" t="s">
        <v>122</v>
      </c>
      <c r="G95" s="86">
        <f t="shared" si="2"/>
        <v>13.606030870184107</v>
      </c>
    </row>
    <row r="96" spans="1:7" ht="13" customHeight="1">
      <c r="A96">
        <v>2</v>
      </c>
      <c r="B96" s="47" t="s">
        <v>21</v>
      </c>
      <c r="C96" s="74">
        <v>19.482020717839653</v>
      </c>
      <c r="D96" s="50">
        <v>81</v>
      </c>
      <c r="E96" s="50" t="s">
        <v>143</v>
      </c>
      <c r="F96" s="83" t="s">
        <v>122</v>
      </c>
      <c r="G96" s="86">
        <f t="shared" si="2"/>
        <v>13.425013163402195</v>
      </c>
    </row>
    <row r="97" spans="1:7" ht="13" customHeight="1">
      <c r="A97">
        <v>2</v>
      </c>
      <c r="B97" s="47" t="s">
        <v>22</v>
      </c>
      <c r="C97" s="74">
        <v>19.308460820817348</v>
      </c>
      <c r="D97" s="50">
        <v>81</v>
      </c>
      <c r="E97" s="50" t="s">
        <v>144</v>
      </c>
      <c r="F97" s="83" t="s">
        <v>122</v>
      </c>
      <c r="G97" s="86">
        <f t="shared" si="2"/>
        <v>13.753587058799422</v>
      </c>
    </row>
    <row r="98" spans="1:7" ht="13" customHeight="1">
      <c r="A98">
        <v>2</v>
      </c>
      <c r="B98" s="47" t="s">
        <v>23</v>
      </c>
      <c r="C98" s="74">
        <v>18.985224969474004</v>
      </c>
      <c r="D98" s="50">
        <v>81</v>
      </c>
      <c r="E98" s="50" t="s">
        <v>145</v>
      </c>
      <c r="F98" s="83" t="s">
        <v>122</v>
      </c>
      <c r="G98" s="86">
        <f t="shared" si="2"/>
        <v>16.114865231156809</v>
      </c>
    </row>
    <row r="99" spans="1:7" ht="13" customHeight="1">
      <c r="A99" s="61">
        <v>2</v>
      </c>
      <c r="B99" s="68" t="s">
        <v>24</v>
      </c>
      <c r="C99" s="75">
        <v>19.185084306126374</v>
      </c>
      <c r="D99" s="71">
        <v>81</v>
      </c>
      <c r="E99" s="71" t="s">
        <v>146</v>
      </c>
      <c r="F99" s="84" t="s">
        <v>122</v>
      </c>
      <c r="G99" s="87" t="e">
        <f t="shared" si="2"/>
        <v>#VALUE!</v>
      </c>
    </row>
    <row r="100" spans="1:7" ht="13" customHeight="1">
      <c r="A100">
        <v>2</v>
      </c>
      <c r="B100" s="47" t="s">
        <v>25</v>
      </c>
      <c r="C100" s="74">
        <v>20.311301646998853</v>
      </c>
      <c r="D100" s="50">
        <v>80.5</v>
      </c>
      <c r="E100" s="50" t="s">
        <v>135</v>
      </c>
      <c r="F100" s="83" t="s">
        <v>122</v>
      </c>
      <c r="G100" s="83"/>
    </row>
    <row r="101" spans="1:7" ht="13" customHeight="1">
      <c r="A101">
        <v>2</v>
      </c>
      <c r="B101" s="47" t="s">
        <v>26</v>
      </c>
      <c r="C101" s="74">
        <v>19.892217635362382</v>
      </c>
      <c r="D101" s="50">
        <v>81</v>
      </c>
      <c r="E101" s="50" t="s">
        <v>136</v>
      </c>
      <c r="F101" s="83" t="s">
        <v>122</v>
      </c>
      <c r="G101" s="83"/>
    </row>
    <row r="102" spans="1:7" ht="13" customHeight="1">
      <c r="A102">
        <v>2</v>
      </c>
      <c r="B102" s="47" t="s">
        <v>27</v>
      </c>
      <c r="C102" s="74">
        <v>19.650826980142089</v>
      </c>
      <c r="D102" s="50">
        <v>81</v>
      </c>
      <c r="E102" s="50" t="s">
        <v>137</v>
      </c>
      <c r="F102" s="83" t="s">
        <v>122</v>
      </c>
      <c r="G102" s="83"/>
    </row>
    <row r="103" spans="1:7" ht="13" customHeight="1">
      <c r="A103">
        <v>2</v>
      </c>
      <c r="B103" s="47" t="s">
        <v>28</v>
      </c>
      <c r="C103" s="74">
        <v>19.278202559743999</v>
      </c>
      <c r="D103" s="50">
        <v>81</v>
      </c>
      <c r="E103" s="50" t="s">
        <v>138</v>
      </c>
      <c r="F103" s="83" t="s">
        <v>122</v>
      </c>
      <c r="G103" s="83"/>
    </row>
    <row r="104" spans="1:7" ht="13" customHeight="1">
      <c r="A104">
        <v>2</v>
      </c>
      <c r="B104" s="47" t="s">
        <v>29</v>
      </c>
      <c r="C104" s="74">
        <v>19.366646060840697</v>
      </c>
      <c r="D104" s="50">
        <v>81</v>
      </c>
      <c r="E104" s="50" t="s">
        <v>139</v>
      </c>
      <c r="F104" s="83" t="s">
        <v>122</v>
      </c>
      <c r="G104" s="83"/>
    </row>
    <row r="105" spans="1:7" ht="13" customHeight="1">
      <c r="A105">
        <v>2</v>
      </c>
      <c r="B105" s="47" t="s">
        <v>30</v>
      </c>
      <c r="C105" s="74">
        <v>19.688812523338079</v>
      </c>
      <c r="D105" s="50">
        <v>81</v>
      </c>
      <c r="E105" s="50" t="s">
        <v>140</v>
      </c>
      <c r="F105" s="83" t="s">
        <v>122</v>
      </c>
      <c r="G105" s="83"/>
    </row>
    <row r="106" spans="1:7" ht="13" customHeight="1">
      <c r="A106">
        <v>2</v>
      </c>
      <c r="B106" s="47" t="s">
        <v>31</v>
      </c>
      <c r="C106" s="74">
        <v>19.442724004653599</v>
      </c>
      <c r="D106" s="50">
        <v>81</v>
      </c>
      <c r="E106" s="50" t="s">
        <v>141</v>
      </c>
      <c r="F106" s="83" t="s">
        <v>122</v>
      </c>
      <c r="G106" s="83"/>
    </row>
    <row r="107" spans="1:7" ht="13" customHeight="1">
      <c r="A107">
        <v>2</v>
      </c>
      <c r="B107" s="47" t="s">
        <v>32</v>
      </c>
      <c r="C107" s="74">
        <v>19.461744230214116</v>
      </c>
      <c r="D107" s="50">
        <v>81</v>
      </c>
      <c r="E107" s="50" t="s">
        <v>142</v>
      </c>
      <c r="F107" s="83" t="s">
        <v>122</v>
      </c>
      <c r="G107" s="83"/>
    </row>
    <row r="108" spans="1:7" ht="13" customHeight="1">
      <c r="A108">
        <v>2</v>
      </c>
      <c r="B108" s="47" t="s">
        <v>33</v>
      </c>
      <c r="C108" s="74">
        <v>19.828025034791565</v>
      </c>
      <c r="D108" s="50">
        <v>81</v>
      </c>
      <c r="E108" s="50" t="s">
        <v>143</v>
      </c>
      <c r="F108" s="83" t="s">
        <v>122</v>
      </c>
      <c r="G108" s="83"/>
    </row>
    <row r="109" spans="1:7" ht="13" customHeight="1">
      <c r="A109">
        <v>2</v>
      </c>
      <c r="B109" s="47" t="s">
        <v>34</v>
      </c>
      <c r="C109" s="74">
        <v>19.355922060961081</v>
      </c>
      <c r="D109" s="50">
        <v>81</v>
      </c>
      <c r="E109" s="50" t="s">
        <v>144</v>
      </c>
      <c r="F109" s="83" t="s">
        <v>122</v>
      </c>
      <c r="G109" s="83"/>
    </row>
    <row r="110" spans="1:7" ht="13" customHeight="1">
      <c r="A110">
        <v>2</v>
      </c>
      <c r="B110" s="47" t="s">
        <v>35</v>
      </c>
      <c r="C110" s="74">
        <v>19.235967282749478</v>
      </c>
      <c r="D110" s="50">
        <v>81</v>
      </c>
      <c r="E110" s="50" t="s">
        <v>145</v>
      </c>
      <c r="F110" s="83" t="s">
        <v>122</v>
      </c>
      <c r="G110" s="83"/>
    </row>
    <row r="111" spans="1:7" ht="13" customHeight="1">
      <c r="A111" s="61">
        <v>2</v>
      </c>
      <c r="B111" s="68" t="s">
        <v>36</v>
      </c>
      <c r="C111" s="75">
        <v>19.294604268795251</v>
      </c>
      <c r="D111" s="71">
        <v>81</v>
      </c>
      <c r="E111" s="71" t="s">
        <v>146</v>
      </c>
      <c r="F111" s="84" t="s">
        <v>122</v>
      </c>
      <c r="G111" s="84"/>
    </row>
    <row r="112" spans="1:7" ht="13" customHeight="1">
      <c r="A112" s="61">
        <v>2</v>
      </c>
      <c r="B112" s="66" t="s">
        <v>108</v>
      </c>
      <c r="C112" s="67">
        <v>32.380977660898708</v>
      </c>
      <c r="D112" s="61">
        <v>75.5</v>
      </c>
      <c r="E112" s="61" t="s">
        <v>149</v>
      </c>
      <c r="F112" s="85"/>
      <c r="G112" s="61"/>
    </row>
    <row r="113" spans="2:7" ht="13" customHeight="1">
      <c r="B113" s="60"/>
      <c r="C113" s="60"/>
      <c r="D113" s="60"/>
      <c r="E113" s="60"/>
      <c r="F113" s="60"/>
      <c r="G113" s="60"/>
    </row>
    <row r="114" spans="2:7" ht="13" customHeight="1">
      <c r="B114" s="60"/>
      <c r="C114" s="60"/>
      <c r="D114" s="60"/>
      <c r="E114" s="60"/>
      <c r="F114" s="60"/>
      <c r="G114" s="60"/>
    </row>
    <row r="115" spans="2:7" ht="13" customHeight="1">
      <c r="B115" s="60"/>
      <c r="C115" s="60"/>
      <c r="D115" s="60"/>
      <c r="E115" s="60"/>
      <c r="F115" s="60"/>
      <c r="G115" s="60"/>
    </row>
    <row r="116" spans="2:7" ht="13" customHeight="1">
      <c r="B116" s="60"/>
      <c r="C116" s="60"/>
      <c r="D116" s="60"/>
      <c r="E116" s="60"/>
      <c r="F116" s="60"/>
      <c r="G116" s="60"/>
    </row>
    <row r="117" spans="2:7" ht="13" customHeight="1">
      <c r="B117" s="60"/>
      <c r="C117" s="60"/>
      <c r="D117" s="60"/>
      <c r="E117" s="60"/>
      <c r="F117" s="60"/>
      <c r="G117" s="60"/>
    </row>
    <row r="118" spans="2:7" ht="13" customHeight="1">
      <c r="B118" s="60"/>
      <c r="C118" s="60"/>
      <c r="D118" s="60"/>
      <c r="E118" s="60"/>
      <c r="F118" s="60"/>
      <c r="G118" s="60"/>
    </row>
    <row r="119" spans="2:7" ht="13" customHeight="1">
      <c r="B119" s="60"/>
      <c r="C119" s="60"/>
      <c r="D119" s="60"/>
      <c r="E119" s="60"/>
      <c r="F119" s="60"/>
      <c r="G119" s="60"/>
    </row>
    <row r="120" spans="2:7" ht="13" customHeight="1">
      <c r="B120" s="60"/>
      <c r="C120" s="60"/>
      <c r="D120" s="60"/>
      <c r="E120" s="60"/>
      <c r="F120" s="60"/>
      <c r="G120" s="60"/>
    </row>
    <row r="121" spans="2:7" ht="13" customHeight="1">
      <c r="B121" s="60"/>
      <c r="C121" s="60"/>
      <c r="D121" s="60"/>
      <c r="E121" s="60"/>
      <c r="F121" s="60"/>
      <c r="G121" s="60"/>
    </row>
    <row r="122" spans="2:7" ht="13" customHeight="1">
      <c r="B122" s="60"/>
      <c r="C122" s="60"/>
      <c r="D122" s="60"/>
      <c r="E122" s="60"/>
      <c r="F122" s="60"/>
      <c r="G122" s="60"/>
    </row>
    <row r="123" spans="2:7" ht="13" customHeight="1">
      <c r="B123" s="60"/>
      <c r="C123" s="60"/>
      <c r="D123" s="60"/>
      <c r="E123" s="60"/>
      <c r="F123" s="60"/>
      <c r="G123" s="60"/>
    </row>
    <row r="124" spans="2:7" ht="13" customHeight="1">
      <c r="B124" s="60"/>
      <c r="C124" s="60"/>
      <c r="D124" s="60"/>
      <c r="E124" s="60"/>
      <c r="F124" s="60"/>
      <c r="G124" s="60"/>
    </row>
    <row r="125" spans="2:7" ht="13" customHeight="1">
      <c r="B125" s="60"/>
      <c r="C125" s="60"/>
      <c r="D125" s="60"/>
      <c r="E125" s="60"/>
      <c r="F125" s="60"/>
      <c r="G125" s="60"/>
    </row>
    <row r="126" spans="2:7" ht="13" customHeight="1">
      <c r="B126" s="60"/>
      <c r="C126" s="60"/>
      <c r="D126" s="60"/>
      <c r="E126" s="60"/>
      <c r="F126" s="60"/>
      <c r="G126" s="60"/>
    </row>
    <row r="127" spans="2:7" ht="13" customHeight="1">
      <c r="B127" s="60"/>
      <c r="C127" s="60"/>
      <c r="D127" s="60"/>
      <c r="E127" s="60"/>
      <c r="F127" s="60"/>
      <c r="G127" s="60"/>
    </row>
    <row r="128" spans="2:7" ht="13" customHeight="1">
      <c r="B128" s="60"/>
      <c r="C128" s="60"/>
      <c r="D128" s="60"/>
      <c r="E128" s="60"/>
      <c r="F128" s="60"/>
      <c r="G128" s="60"/>
    </row>
    <row r="129" spans="2:7" ht="13" customHeight="1">
      <c r="B129" s="60"/>
      <c r="C129" s="60"/>
      <c r="D129" s="60"/>
      <c r="E129" s="60"/>
      <c r="F129" s="60"/>
      <c r="G129" s="60"/>
    </row>
    <row r="130" spans="2:7" ht="13" customHeight="1">
      <c r="B130" s="60"/>
      <c r="C130" s="60"/>
      <c r="D130" s="60"/>
      <c r="E130" s="60"/>
      <c r="F130" s="60"/>
      <c r="G130" s="60"/>
    </row>
    <row r="131" spans="2:7" ht="13" customHeight="1">
      <c r="B131" s="60"/>
      <c r="C131" s="60"/>
      <c r="D131" s="60"/>
      <c r="E131" s="60"/>
      <c r="F131" s="60"/>
      <c r="G131" s="60"/>
    </row>
    <row r="132" spans="2:7" ht="13" customHeight="1">
      <c r="B132" s="60"/>
      <c r="C132" s="60"/>
      <c r="D132" s="60"/>
      <c r="E132" s="60"/>
      <c r="F132" s="60"/>
      <c r="G132" s="60"/>
    </row>
    <row r="133" spans="2:7" ht="13" customHeight="1">
      <c r="B133" s="60"/>
      <c r="C133" s="60"/>
      <c r="D133" s="60"/>
      <c r="E133" s="60"/>
      <c r="F133" s="60"/>
      <c r="G133" s="60"/>
    </row>
    <row r="134" spans="2:7" ht="13" customHeight="1">
      <c r="B134" s="60"/>
      <c r="C134" s="60"/>
      <c r="D134" s="60"/>
      <c r="E134" s="60"/>
      <c r="F134" s="60"/>
      <c r="G134" s="60"/>
    </row>
    <row r="135" spans="2:7" ht="13" customHeight="1">
      <c r="B135" s="60"/>
      <c r="C135" s="60"/>
      <c r="D135" s="60"/>
      <c r="E135" s="60"/>
      <c r="F135" s="60"/>
      <c r="G135" s="60"/>
    </row>
    <row r="136" spans="2:7" ht="13" customHeight="1">
      <c r="B136" s="60"/>
      <c r="C136" s="60"/>
      <c r="D136" s="60"/>
      <c r="E136" s="60"/>
      <c r="F136" s="60"/>
      <c r="G136" s="60"/>
    </row>
    <row r="137" spans="2:7" ht="13" customHeight="1">
      <c r="B137" s="60"/>
      <c r="C137" s="60"/>
      <c r="D137" s="60"/>
      <c r="E137" s="60"/>
      <c r="F137" s="60"/>
      <c r="G137" s="60"/>
    </row>
    <row r="138" spans="2:7" ht="13" customHeight="1">
      <c r="B138" s="60"/>
      <c r="C138" s="60"/>
      <c r="D138" s="60"/>
      <c r="E138" s="60"/>
      <c r="F138" s="60"/>
      <c r="G138" s="60"/>
    </row>
    <row r="139" spans="2:7" ht="13" customHeight="1">
      <c r="B139" s="60"/>
      <c r="C139" s="60"/>
      <c r="D139" s="60"/>
      <c r="E139" s="60"/>
      <c r="F139" s="60"/>
      <c r="G139" s="60"/>
    </row>
    <row r="140" spans="2:7" ht="13" customHeight="1">
      <c r="B140" s="60"/>
      <c r="C140" s="60"/>
      <c r="D140" s="60"/>
      <c r="E140" s="60"/>
      <c r="F140" s="60"/>
      <c r="G140" s="60"/>
    </row>
    <row r="141" spans="2:7" ht="13" customHeight="1">
      <c r="B141" s="60"/>
      <c r="C141" s="60"/>
      <c r="D141" s="60"/>
      <c r="E141" s="60"/>
      <c r="F141" s="60"/>
      <c r="G141" s="60"/>
    </row>
    <row r="142" spans="2:7" ht="13" customHeight="1">
      <c r="B142" s="60"/>
      <c r="C142" s="60"/>
      <c r="D142" s="60"/>
      <c r="E142" s="60"/>
      <c r="F142" s="60"/>
      <c r="G142" s="60"/>
    </row>
    <row r="143" spans="2:7" ht="13" customHeight="1">
      <c r="B143" s="60"/>
      <c r="C143" s="60"/>
      <c r="D143" s="60"/>
      <c r="E143" s="60"/>
      <c r="F143" s="60"/>
      <c r="G143" s="60"/>
    </row>
    <row r="144" spans="2:7" ht="13" customHeight="1">
      <c r="B144" s="60"/>
      <c r="C144" s="60"/>
      <c r="D144" s="60"/>
      <c r="E144" s="60"/>
      <c r="F144" s="60"/>
      <c r="G144" s="60"/>
    </row>
    <row r="145" spans="2:7" ht="13" customHeight="1">
      <c r="B145" s="60"/>
      <c r="C145" s="60"/>
      <c r="D145" s="60"/>
      <c r="E145" s="60"/>
      <c r="F145" s="60"/>
      <c r="G145" s="60"/>
    </row>
    <row r="146" spans="2:7" ht="13" customHeight="1">
      <c r="B146" s="60"/>
      <c r="C146" s="60"/>
      <c r="D146" s="60"/>
      <c r="E146" s="60"/>
      <c r="F146" s="60"/>
      <c r="G146" s="60"/>
    </row>
    <row r="147" spans="2:7" ht="13" customHeight="1">
      <c r="B147" s="60"/>
      <c r="C147" s="60"/>
      <c r="D147" s="60"/>
      <c r="E147" s="60"/>
      <c r="F147" s="60"/>
      <c r="G147" s="60"/>
    </row>
    <row r="148" spans="2:7" ht="13" customHeight="1">
      <c r="B148" s="60"/>
      <c r="C148" s="60"/>
      <c r="D148" s="60"/>
      <c r="E148" s="60"/>
      <c r="F148" s="60"/>
      <c r="G148" s="60"/>
    </row>
    <row r="149" spans="2:7" ht="13" customHeight="1">
      <c r="B149" s="60"/>
      <c r="C149" s="60"/>
      <c r="D149" s="60"/>
      <c r="E149" s="60"/>
      <c r="F149" s="60"/>
      <c r="G149" s="60"/>
    </row>
    <row r="150" spans="2:7" ht="13" customHeight="1">
      <c r="B150" s="60"/>
      <c r="C150" s="60"/>
      <c r="D150" s="60"/>
      <c r="E150" s="60"/>
      <c r="F150" s="60"/>
      <c r="G150" s="60"/>
    </row>
  </sheetData>
  <sheetProtection selectLockedCells="1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19" workbookViewId="0">
      <selection activeCell="H40" sqref="H40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" bestFit="1" customWidth="1"/>
    <col min="5" max="5" width="5.28515625" style="92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1">
      <c r="C1" s="88" t="s">
        <v>152</v>
      </c>
      <c r="G1" s="22"/>
      <c r="H1" s="105"/>
      <c r="I1" s="105" t="s">
        <v>164</v>
      </c>
      <c r="J1" s="104">
        <f>AVERAGE(E4:E6)</f>
        <v>19.566714807504777</v>
      </c>
    </row>
    <row r="3" spans="1:11">
      <c r="B3" s="88" t="s">
        <v>156</v>
      </c>
      <c r="C3" s="88" t="s">
        <v>157</v>
      </c>
      <c r="D3" s="88" t="s">
        <v>158</v>
      </c>
      <c r="E3" s="102" t="s">
        <v>159</v>
      </c>
      <c r="F3" s="88" t="s">
        <v>160</v>
      </c>
      <c r="G3" s="103" t="s">
        <v>162</v>
      </c>
      <c r="H3" s="103" t="s">
        <v>161</v>
      </c>
      <c r="I3" s="103" t="s">
        <v>163</v>
      </c>
      <c r="J3" s="88" t="s">
        <v>165</v>
      </c>
      <c r="K3" s="103" t="s">
        <v>180</v>
      </c>
    </row>
    <row r="4" spans="1:11">
      <c r="A4" s="93">
        <v>1.3</v>
      </c>
      <c r="B4" s="93" t="s">
        <v>61</v>
      </c>
      <c r="C4" s="93" t="s">
        <v>153</v>
      </c>
      <c r="D4" s="93">
        <v>1</v>
      </c>
      <c r="E4" s="94">
        <f>AVERAGE('Raw Data'!C52,'Raw Data'!C64)</f>
        <v>19.850146706111151</v>
      </c>
      <c r="F4" s="93" t="str">
        <f>'Raw Data'!E52</f>
        <v>RWPE1 0AZA #1</v>
      </c>
      <c r="G4" s="99">
        <f>STDEV('Raw Data'!C52,'Raw Data'!C64)</f>
        <v>2.3280665923306968E-2</v>
      </c>
      <c r="H4" s="106">
        <f>G4/E4</f>
        <v>1.1728208495375848E-3</v>
      </c>
      <c r="I4" s="99">
        <f>'Raw Data'!G52</f>
        <v>11.496524990054127</v>
      </c>
      <c r="J4" s="45">
        <f>POWER(2,($J$1-E4))</f>
        <v>0.82163417842302078</v>
      </c>
      <c r="K4" t="s">
        <v>181</v>
      </c>
    </row>
    <row r="5" spans="1:11">
      <c r="A5" s="93">
        <v>1.3</v>
      </c>
      <c r="B5" s="93" t="s">
        <v>61</v>
      </c>
      <c r="C5" s="93" t="s">
        <v>153</v>
      </c>
      <c r="D5" s="93">
        <v>2</v>
      </c>
      <c r="E5" s="94">
        <f>AVERAGE('Raw Data'!C97,'Raw Data'!C109)</f>
        <v>19.332191440889215</v>
      </c>
      <c r="F5" s="93" t="str">
        <f>'Raw Data'!E97</f>
        <v>RWPE1 0AZA #2</v>
      </c>
      <c r="G5" s="99">
        <f>STDEV('Raw Data'!C97,'Raw Data'!C109)</f>
        <v>3.3560164749156546E-2</v>
      </c>
      <c r="H5" s="106">
        <f t="shared" ref="H5:H39" si="0">G5/E5</f>
        <v>1.735973122952526E-3</v>
      </c>
      <c r="I5" s="99">
        <f>'Raw Data'!G97</f>
        <v>13.753587058799422</v>
      </c>
      <c r="J5" s="45">
        <f t="shared" ref="J5:J39" si="1">POWER(2,($J$1-E5))</f>
        <v>1.1765179784217796</v>
      </c>
      <c r="K5" t="s">
        <v>181</v>
      </c>
    </row>
    <row r="6" spans="1:11">
      <c r="A6" s="93">
        <v>1.3</v>
      </c>
      <c r="B6" s="93" t="s">
        <v>61</v>
      </c>
      <c r="C6" s="93" t="s">
        <v>153</v>
      </c>
      <c r="D6" s="93">
        <v>3</v>
      </c>
      <c r="E6" s="94">
        <f>AVERAGE('Raw Data'!C60,'Raw Data'!C72)</f>
        <v>19.517806275513969</v>
      </c>
      <c r="F6" s="93" t="str">
        <f>'Raw Data'!E60</f>
        <v>RWPE1 0AZA #3</v>
      </c>
      <c r="G6" s="99">
        <f>STDEV('Raw Data'!C60,'Raw Data'!C72)</f>
        <v>0.20875985472301248</v>
      </c>
      <c r="H6" s="106">
        <f t="shared" si="0"/>
        <v>1.0695866726831479E-2</v>
      </c>
      <c r="I6" s="99">
        <f>'Raw Data'!G60</f>
        <v>15.176470296117387</v>
      </c>
      <c r="J6" s="45">
        <f t="shared" si="1"/>
        <v>1.0344819924613937</v>
      </c>
      <c r="K6" t="s">
        <v>181</v>
      </c>
    </row>
    <row r="7" spans="1:11">
      <c r="A7" s="93">
        <v>1.6</v>
      </c>
      <c r="B7" s="93" t="s">
        <v>61</v>
      </c>
      <c r="C7" s="93" t="s">
        <v>154</v>
      </c>
      <c r="D7" s="93">
        <v>1</v>
      </c>
      <c r="E7" s="94">
        <f>AVERAGE('Raw Data'!C21,'Raw Data'!C33)</f>
        <v>19.540653652065025</v>
      </c>
      <c r="F7" s="93" t="str">
        <f>'Raw Data'!E21</f>
        <v>RWPE1 0.5AZA #1</v>
      </c>
      <c r="G7" s="99">
        <f>STDEV('Raw Data'!C21,'Raw Data'!C33)</f>
        <v>1.017031260653388</v>
      </c>
      <c r="H7" s="106">
        <f t="shared" si="0"/>
        <v>5.2046941661335354E-2</v>
      </c>
      <c r="I7" s="99">
        <f>'Raw Data'!G21</f>
        <v>13.876756076722181</v>
      </c>
      <c r="J7" s="45">
        <f t="shared" si="1"/>
        <v>1.0182283612655942</v>
      </c>
      <c r="K7" t="s">
        <v>181</v>
      </c>
    </row>
    <row r="8" spans="1:11">
      <c r="A8" s="93">
        <v>1.6</v>
      </c>
      <c r="B8" s="93" t="s">
        <v>61</v>
      </c>
      <c r="C8" s="93" t="s">
        <v>154</v>
      </c>
      <c r="D8" s="93">
        <v>2</v>
      </c>
      <c r="E8" s="94">
        <f>AVERAGE('Raw Data'!C57,'Raw Data'!C69)</f>
        <v>19.763867172198548</v>
      </c>
      <c r="F8" s="93" t="str">
        <f>'Raw Data'!E57</f>
        <v>RWPE1 0.5AZA #2</v>
      </c>
      <c r="G8" s="99">
        <f>STDEV('Raw Data'!C57,'Raw Data'!C69)</f>
        <v>3.5323352284797098E-2</v>
      </c>
      <c r="H8" s="106">
        <f t="shared" si="0"/>
        <v>1.787269261477621E-3</v>
      </c>
      <c r="I8" s="99">
        <f>'Raw Data'!G57</f>
        <v>14.503108508870131</v>
      </c>
      <c r="J8" s="45">
        <f t="shared" si="1"/>
        <v>0.87227057940016151</v>
      </c>
      <c r="K8" t="s">
        <v>181</v>
      </c>
    </row>
    <row r="9" spans="1:11">
      <c r="A9" s="93">
        <v>1.6</v>
      </c>
      <c r="B9" s="93" t="s">
        <v>61</v>
      </c>
      <c r="C9" s="93" t="s">
        <v>154</v>
      </c>
      <c r="D9" s="93">
        <v>3</v>
      </c>
      <c r="E9" s="94">
        <f>AVERAGE('Raw Data'!C17,'Raw Data'!C29)</f>
        <v>19.846278122928915</v>
      </c>
      <c r="F9" s="93" t="str">
        <f>'Raw Data'!E17</f>
        <v>RWPE1 0.5AZA #3</v>
      </c>
      <c r="G9" s="99">
        <f>STDEV('Raw Data'!C17,'Raw Data'!C29)</f>
        <v>5.6037258331530324E-2</v>
      </c>
      <c r="H9" s="106">
        <f t="shared" si="0"/>
        <v>2.8235651029594835E-3</v>
      </c>
      <c r="I9" s="99">
        <f>'Raw Data'!G17</f>
        <v>13.631709062152517</v>
      </c>
      <c r="J9" s="45">
        <f t="shared" si="1"/>
        <v>0.82384034503256354</v>
      </c>
      <c r="K9" t="s">
        <v>182</v>
      </c>
    </row>
    <row r="10" spans="1:11">
      <c r="A10" s="93">
        <v>1.9</v>
      </c>
      <c r="B10" s="93" t="s">
        <v>61</v>
      </c>
      <c r="C10" s="93" t="s">
        <v>155</v>
      </c>
      <c r="D10" s="93">
        <v>1</v>
      </c>
      <c r="E10" s="94">
        <f>AVERAGE('Raw Data'!C98,'Raw Data'!C110)</f>
        <v>19.110596126111741</v>
      </c>
      <c r="F10" s="93" t="str">
        <f>'Raw Data'!E98</f>
        <v>RWPE1 1.0AZA #1</v>
      </c>
      <c r="G10" s="99">
        <f>STDEV('Raw Data'!C98,'Raw Data'!C110)</f>
        <v>0.17730159004748922</v>
      </c>
      <c r="H10" s="106">
        <f t="shared" si="0"/>
        <v>9.2776587856008008E-3</v>
      </c>
      <c r="I10" s="99">
        <f>'Raw Data'!G98</f>
        <v>16.114865231156809</v>
      </c>
      <c r="J10" s="45">
        <f t="shared" si="1"/>
        <v>1.3718461370508501</v>
      </c>
      <c r="K10" t="s">
        <v>182</v>
      </c>
    </row>
    <row r="11" spans="1:11">
      <c r="A11" s="93">
        <v>1.9</v>
      </c>
      <c r="B11" s="93" t="s">
        <v>61</v>
      </c>
      <c r="C11" s="93" t="s">
        <v>155</v>
      </c>
      <c r="D11" s="93">
        <v>2</v>
      </c>
      <c r="E11" s="94">
        <f>AVERAGE('Raw Data'!C92,'Raw Data'!C104)</f>
        <v>19.41727735605523</v>
      </c>
      <c r="F11" s="93" t="str">
        <f>'Raw Data'!E92</f>
        <v>RWPE1 1.0AZA #2</v>
      </c>
      <c r="G11" s="99">
        <f>STDEV('Raw Data'!C92,'Raw Data'!C104)</f>
        <v>7.1603464372908432E-2</v>
      </c>
      <c r="H11" s="106">
        <f t="shared" si="0"/>
        <v>3.6876160884923995E-3</v>
      </c>
      <c r="I11" s="99">
        <f>'Raw Data'!G92</f>
        <v>14.349488732623094</v>
      </c>
      <c r="J11" s="45">
        <f t="shared" si="1"/>
        <v>1.1091369031589364</v>
      </c>
      <c r="K11" t="s">
        <v>182</v>
      </c>
    </row>
    <row r="12" spans="1:11">
      <c r="A12" s="93">
        <v>1.9</v>
      </c>
      <c r="B12" s="93" t="s">
        <v>61</v>
      </c>
      <c r="C12" s="93" t="s">
        <v>155</v>
      </c>
      <c r="D12" s="93">
        <v>3</v>
      </c>
      <c r="E12" s="94">
        <f>AVERAGE('Raw Data'!C51,'Raw Data'!C63)</f>
        <v>20.193302893617457</v>
      </c>
      <c r="F12" s="93" t="str">
        <f>'Raw Data'!E51</f>
        <v>RWPE1 1.0AZA #3</v>
      </c>
      <c r="G12" s="99">
        <f>STDEV('Raw Data'!C51,'Raw Data'!C63)</f>
        <v>4.4973965751827223E-2</v>
      </c>
      <c r="H12" s="106">
        <f t="shared" si="0"/>
        <v>2.2271723446510698E-3</v>
      </c>
      <c r="I12" s="99">
        <f>'Raw Data'!G51</f>
        <v>13.963019926125767</v>
      </c>
      <c r="J12" s="45">
        <f t="shared" si="1"/>
        <v>0.64770640418601388</v>
      </c>
      <c r="K12" t="s">
        <v>182</v>
      </c>
    </row>
    <row r="13" spans="1:11">
      <c r="A13" s="95">
        <v>2.2999999999999998</v>
      </c>
      <c r="B13" s="95" t="s">
        <v>63</v>
      </c>
      <c r="C13" s="95" t="s">
        <v>153</v>
      </c>
      <c r="D13" s="95">
        <v>1</v>
      </c>
      <c r="E13" s="96">
        <f>AVERAGE('Raw Data'!C89,'Raw Data'!C101)</f>
        <v>19.846012821597739</v>
      </c>
      <c r="F13" s="95" t="str">
        <f>'Raw Data'!E89</f>
        <v>CTPE 0AZA #1</v>
      </c>
      <c r="G13" s="100">
        <f>STDEV('Raw Data'!C89,'Raw Data'!C101)</f>
        <v>6.5343474272880758E-2</v>
      </c>
      <c r="H13" s="107">
        <f t="shared" si="0"/>
        <v>3.2925240379654335E-3</v>
      </c>
      <c r="I13" s="100">
        <f>'Raw Data'!G89</f>
        <v>11.600628662309305</v>
      </c>
      <c r="J13" s="45">
        <f t="shared" si="1"/>
        <v>0.82399185732837732</v>
      </c>
      <c r="K13" t="s">
        <v>182</v>
      </c>
    </row>
    <row r="14" spans="1:11">
      <c r="A14" s="95">
        <v>2.2999999999999998</v>
      </c>
      <c r="B14" s="95" t="s">
        <v>63</v>
      </c>
      <c r="C14" s="95" t="s">
        <v>153</v>
      </c>
      <c r="D14" s="95">
        <v>2</v>
      </c>
      <c r="E14" s="96">
        <f>AVERAGE('Raw Data'!C90,'Raw Data'!C102)</f>
        <v>19.661992136103493</v>
      </c>
      <c r="F14" s="95" t="str">
        <f>'Raw Data'!E90</f>
        <v>CTPE 0AZA #2</v>
      </c>
      <c r="G14" s="100">
        <f>STDEV('Raw Data'!C90,'Raw Data'!C102)</f>
        <v>1.5789914986630696E-2</v>
      </c>
      <c r="H14" s="107">
        <f t="shared" si="0"/>
        <v>8.0306791282034641E-4</v>
      </c>
      <c r="I14" s="100">
        <f>'Raw Data'!G90</f>
        <v>7.5808014465654381</v>
      </c>
      <c r="J14" s="45">
        <f t="shared" si="1"/>
        <v>0.93609228555207702</v>
      </c>
      <c r="K14" t="s">
        <v>183</v>
      </c>
    </row>
    <row r="15" spans="1:11">
      <c r="A15" s="95">
        <v>2.2999999999999998</v>
      </c>
      <c r="B15" s="95" t="s">
        <v>63</v>
      </c>
      <c r="C15" s="95" t="s">
        <v>153</v>
      </c>
      <c r="D15" s="95">
        <v>3</v>
      </c>
      <c r="E15" s="96">
        <f>AVERAGE('Raw Data'!C18,'Raw Data'!C30)</f>
        <v>19.307031696778793</v>
      </c>
      <c r="F15" s="95" t="str">
        <f>'Raw Data'!E18</f>
        <v>CTPE 0AZA #3</v>
      </c>
      <c r="G15" s="100">
        <f>STDEV('Raw Data'!C18,'Raw Data'!C30)</f>
        <v>0.10091648901105867</v>
      </c>
      <c r="H15" s="107">
        <f t="shared" si="0"/>
        <v>5.2269292657708584E-3</v>
      </c>
      <c r="I15" s="100">
        <f>'Raw Data'!G18</f>
        <v>14.469601199267828</v>
      </c>
      <c r="J15" s="45">
        <f t="shared" si="1"/>
        <v>1.1972157062205204</v>
      </c>
      <c r="K15" t="s">
        <v>184</v>
      </c>
    </row>
    <row r="16" spans="1:11">
      <c r="A16" s="95">
        <v>2.6</v>
      </c>
      <c r="B16" s="95" t="s">
        <v>63</v>
      </c>
      <c r="C16" s="95" t="s">
        <v>154</v>
      </c>
      <c r="D16" s="95">
        <v>1</v>
      </c>
      <c r="E16" s="96">
        <f>AVERAGE('Raw Data'!C26,'Raw Data'!C38)</f>
        <v>19.908111627986251</v>
      </c>
      <c r="F16" s="95" t="str">
        <f>'Raw Data'!E26</f>
        <v>CTPE 0.5AZA #1</v>
      </c>
      <c r="G16" s="100">
        <f>STDEV('Raw Data'!C26,'Raw Data'!C38)</f>
        <v>8.1000017793881135E-2</v>
      </c>
      <c r="H16" s="107">
        <f t="shared" si="0"/>
        <v>4.0686941738870717E-3</v>
      </c>
      <c r="I16" s="100" t="e">
        <f>'Raw Data'!G26</f>
        <v>#VALUE!</v>
      </c>
      <c r="J16" s="45">
        <f t="shared" si="1"/>
        <v>0.78927676232313027</v>
      </c>
      <c r="K16" t="s">
        <v>181</v>
      </c>
    </row>
    <row r="17" spans="1:11">
      <c r="A17" s="95">
        <v>2.6</v>
      </c>
      <c r="B17" s="95" t="s">
        <v>63</v>
      </c>
      <c r="C17" s="95" t="s">
        <v>154</v>
      </c>
      <c r="D17" s="95">
        <v>2</v>
      </c>
      <c r="E17" s="96">
        <f>AVERAGE('Raw Data'!C54,'Raw Data'!C66)</f>
        <v>19.80553954168775</v>
      </c>
      <c r="F17" s="95" t="str">
        <f>'Raw Data'!E54</f>
        <v>CTPE 0.5AZA #2</v>
      </c>
      <c r="G17" s="100">
        <f>STDEV('Raw Data'!C54,'Raw Data'!C66)</f>
        <v>4.7177167369728878E-2</v>
      </c>
      <c r="H17" s="107">
        <f t="shared" si="0"/>
        <v>2.3820187917843829E-3</v>
      </c>
      <c r="I17" s="100">
        <f>'Raw Data'!G54</f>
        <v>13.186826124822709</v>
      </c>
      <c r="J17" s="45">
        <f t="shared" si="1"/>
        <v>0.84743537938581814</v>
      </c>
      <c r="K17" t="s">
        <v>181</v>
      </c>
    </row>
    <row r="18" spans="1:11">
      <c r="A18" s="95">
        <v>2.6</v>
      </c>
      <c r="B18" s="95" t="s">
        <v>63</v>
      </c>
      <c r="C18" s="95" t="s">
        <v>154</v>
      </c>
      <c r="D18" s="95">
        <v>3</v>
      </c>
      <c r="E18" s="96">
        <f>AVERAGE('Raw Data'!C23,'Raw Data'!C35)</f>
        <v>18.966539811720544</v>
      </c>
      <c r="F18" s="95" t="str">
        <f>'Raw Data'!E23</f>
        <v>CTPE 0.5AZA #3</v>
      </c>
      <c r="G18" s="100">
        <f>STDEV('Raw Data'!C23,'Raw Data'!C35)</f>
        <v>0.78050152728245126</v>
      </c>
      <c r="H18" s="107">
        <f t="shared" si="0"/>
        <v>4.1151498113542739E-2</v>
      </c>
      <c r="I18" s="100">
        <f>'Raw Data'!G23</f>
        <v>13.851153850388805</v>
      </c>
      <c r="J18" s="45">
        <f t="shared" si="1"/>
        <v>1.5159004307985016</v>
      </c>
      <c r="K18" t="s">
        <v>181</v>
      </c>
    </row>
    <row r="19" spans="1:11">
      <c r="A19" s="95">
        <v>2.9</v>
      </c>
      <c r="B19" s="95" t="s">
        <v>63</v>
      </c>
      <c r="C19" s="95" t="s">
        <v>155</v>
      </c>
      <c r="D19" s="95">
        <v>1</v>
      </c>
      <c r="E19" s="96">
        <f>AVERAGE('Raw Data'!C53,'Raw Data'!C65)</f>
        <v>20.026116958875775</v>
      </c>
      <c r="F19" s="95" t="str">
        <f>'Raw Data'!E53</f>
        <v>CTPE 1.0AZA #1</v>
      </c>
      <c r="G19" s="100">
        <f>STDEV('Raw Data'!C53,'Raw Data'!C65)</f>
        <v>1.2976425331511953E-2</v>
      </c>
      <c r="H19" s="107">
        <f t="shared" si="0"/>
        <v>6.4797510961108569E-4</v>
      </c>
      <c r="I19" s="100">
        <f>'Raw Data'!G53</f>
        <v>11.418089491011877</v>
      </c>
      <c r="J19" s="45">
        <f t="shared" si="1"/>
        <v>0.72728758208083544</v>
      </c>
      <c r="K19" t="s">
        <v>181</v>
      </c>
    </row>
    <row r="20" spans="1:11">
      <c r="A20" s="95">
        <v>2.9</v>
      </c>
      <c r="B20" s="95" t="s">
        <v>63</v>
      </c>
      <c r="C20" s="95" t="s">
        <v>155</v>
      </c>
      <c r="D20" s="95">
        <v>2</v>
      </c>
      <c r="E20" s="96">
        <f>AVERAGE('Raw Data'!C96,'Raw Data'!C108)</f>
        <v>19.655022876315609</v>
      </c>
      <c r="F20" s="95" t="str">
        <f>'Raw Data'!E96</f>
        <v>CTPE 1.0AZA #2</v>
      </c>
      <c r="G20" s="100">
        <f>STDEV('Raw Data'!C96,'Raw Data'!C108)</f>
        <v>0.24466199883651679</v>
      </c>
      <c r="H20" s="107">
        <f t="shared" si="0"/>
        <v>1.2447810433807004E-2</v>
      </c>
      <c r="I20" s="100">
        <f>'Raw Data'!G96</f>
        <v>13.425013163402195</v>
      </c>
      <c r="J20" s="45">
        <f t="shared" si="1"/>
        <v>0.94062522775165358</v>
      </c>
      <c r="K20" t="s">
        <v>181</v>
      </c>
    </row>
    <row r="21" spans="1:11">
      <c r="A21" s="95">
        <v>2.9</v>
      </c>
      <c r="B21" s="95" t="s">
        <v>63</v>
      </c>
      <c r="C21" s="95" t="s">
        <v>155</v>
      </c>
      <c r="D21" s="95">
        <v>3</v>
      </c>
      <c r="E21" s="96">
        <f>AVERAGE('Raw Data'!C94,'Raw Data'!C106)</f>
        <v>19.32772068982235</v>
      </c>
      <c r="F21" s="95" t="str">
        <f>'Raw Data'!E94</f>
        <v>CTPE 1.0AZA #3</v>
      </c>
      <c r="G21" s="100">
        <f>STDEV('Raw Data'!C94,'Raw Data'!C106)</f>
        <v>0.16263924755221748</v>
      </c>
      <c r="H21" s="107">
        <f t="shared" si="0"/>
        <v>8.4148177719611059E-3</v>
      </c>
      <c r="I21" s="100">
        <f>'Raw Data'!G94</f>
        <v>13.15412206539537</v>
      </c>
      <c r="J21" s="45">
        <f t="shared" si="1"/>
        <v>1.1801695314071874</v>
      </c>
      <c r="K21" t="s">
        <v>181</v>
      </c>
    </row>
    <row r="22" spans="1:11">
      <c r="A22" s="97">
        <v>3.3</v>
      </c>
      <c r="B22" s="97" t="s">
        <v>65</v>
      </c>
      <c r="C22" s="97" t="s">
        <v>153</v>
      </c>
      <c r="D22" s="97">
        <v>1</v>
      </c>
      <c r="E22" s="98">
        <f>AVERAGE('Raw Data'!C59,'Raw Data'!C71)</f>
        <v>19.902991652077763</v>
      </c>
      <c r="F22" s="97" t="str">
        <f>'Raw Data'!E59</f>
        <v>CAsE-PE 0AZA #1</v>
      </c>
      <c r="G22" s="101">
        <f>STDEV('Raw Data'!C59,'Raw Data'!C71)</f>
        <v>5.3194231237125363E-2</v>
      </c>
      <c r="H22" s="108">
        <f t="shared" si="0"/>
        <v>2.6726751519072348E-3</v>
      </c>
      <c r="I22" s="101">
        <f>'Raw Data'!G59</f>
        <v>13.133816857625252</v>
      </c>
      <c r="J22" s="45">
        <f t="shared" si="1"/>
        <v>0.79208280037568579</v>
      </c>
      <c r="K22" t="s">
        <v>181</v>
      </c>
    </row>
    <row r="23" spans="1:11">
      <c r="A23" s="97">
        <v>3.3</v>
      </c>
      <c r="B23" s="97" t="s">
        <v>65</v>
      </c>
      <c r="C23" s="97" t="s">
        <v>153</v>
      </c>
      <c r="D23" s="97">
        <v>2</v>
      </c>
      <c r="E23" s="98">
        <f>AVERAGE('Raw Data'!C62,'Raw Data'!C74)</f>
        <v>19.931476109531157</v>
      </c>
      <c r="F23" s="97" t="str">
        <f>'Raw Data'!E62</f>
        <v>CAsE-PE 0AZA #2</v>
      </c>
      <c r="G23" s="101">
        <f>STDEV('Raw Data'!C62,'Raw Data'!C74)</f>
        <v>0.30368868616424954</v>
      </c>
      <c r="H23" s="108">
        <f t="shared" si="0"/>
        <v>1.523663799386272E-2</v>
      </c>
      <c r="I23" s="101" t="e">
        <f>'Raw Data'!G62</f>
        <v>#VALUE!</v>
      </c>
      <c r="J23" s="45">
        <f t="shared" si="1"/>
        <v>0.77659735460017543</v>
      </c>
      <c r="K23" t="s">
        <v>185</v>
      </c>
    </row>
    <row r="24" spans="1:11">
      <c r="A24" s="97">
        <v>3.3</v>
      </c>
      <c r="B24" s="97" t="s">
        <v>65</v>
      </c>
      <c r="C24" s="97" t="s">
        <v>153</v>
      </c>
      <c r="D24" s="97">
        <v>3</v>
      </c>
      <c r="E24" s="98">
        <f>AVERAGE('Raw Data'!C93,'Raw Data'!C105)</f>
        <v>19.641202718317963</v>
      </c>
      <c r="F24" s="97" t="str">
        <f>'Raw Data'!E93</f>
        <v>CAsE-PE 0AZA #3</v>
      </c>
      <c r="G24" s="101">
        <f>STDEV('Raw Data'!C93,'Raw Data'!C105)</f>
        <v>6.7330431961386591E-2</v>
      </c>
      <c r="H24" s="108">
        <f t="shared" si="0"/>
        <v>3.4280198074933695E-3</v>
      </c>
      <c r="I24" s="101">
        <f>'Raw Data'!G93</f>
        <v>14.484211215851239</v>
      </c>
      <c r="J24" s="45">
        <f t="shared" si="1"/>
        <v>0.94967915276321213</v>
      </c>
      <c r="K24" t="s">
        <v>182</v>
      </c>
    </row>
    <row r="25" spans="1:11">
      <c r="A25" s="97">
        <v>3.6</v>
      </c>
      <c r="B25" s="97" t="s">
        <v>65</v>
      </c>
      <c r="C25" s="97" t="s">
        <v>154</v>
      </c>
      <c r="D25" s="97">
        <v>1</v>
      </c>
      <c r="E25" s="98">
        <f>AVERAGE('Raw Data'!C55,'Raw Data'!C67)</f>
        <v>19.820192915337742</v>
      </c>
      <c r="F25" s="97" t="str">
        <f>'Raw Data'!E55</f>
        <v>CAsE-PE 0.5AZA #1</v>
      </c>
      <c r="G25" s="101">
        <f>STDEV('Raw Data'!C55,'Raw Data'!C67)</f>
        <v>0.19466996419774438</v>
      </c>
      <c r="H25" s="108">
        <f t="shared" si="0"/>
        <v>9.8217996681102E-3</v>
      </c>
      <c r="I25" s="101">
        <f>'Raw Data'!G55</f>
        <v>12.567539247658139</v>
      </c>
      <c r="J25" s="45">
        <f t="shared" si="1"/>
        <v>0.8388715897499065</v>
      </c>
      <c r="K25" t="s">
        <v>182</v>
      </c>
    </row>
    <row r="26" spans="1:11">
      <c r="A26" s="97">
        <v>3.6</v>
      </c>
      <c r="B26" s="97" t="s">
        <v>65</v>
      </c>
      <c r="C26" s="97" t="s">
        <v>154</v>
      </c>
      <c r="D26" s="97">
        <v>2</v>
      </c>
      <c r="E26" s="98">
        <f>AVERAGE('Raw Data'!C15,'Raw Data'!C27)</f>
        <v>20.493953945044499</v>
      </c>
      <c r="F26" s="97" t="str">
        <f>'Raw Data'!E15</f>
        <v>CAsE-PE 0.5AZA #2</v>
      </c>
      <c r="G26" s="101">
        <f>STDEV('Raw Data'!C15,'Raw Data'!C27)</f>
        <v>2.9127071944822773E-2</v>
      </c>
      <c r="H26" s="108">
        <f t="shared" si="0"/>
        <v>1.4212519469365642E-3</v>
      </c>
      <c r="I26" s="101">
        <f>'Raw Data'!G15</f>
        <v>12.979896042275353</v>
      </c>
      <c r="J26" s="45">
        <f t="shared" si="1"/>
        <v>0.52586371651634078</v>
      </c>
      <c r="K26" t="s">
        <v>182</v>
      </c>
    </row>
    <row r="27" spans="1:11">
      <c r="A27" s="97">
        <v>3.6</v>
      </c>
      <c r="B27" s="97" t="s">
        <v>65</v>
      </c>
      <c r="C27" s="97" t="s">
        <v>154</v>
      </c>
      <c r="D27" s="97">
        <v>3</v>
      </c>
      <c r="E27" s="98">
        <f>AVERAGE('Raw Data'!C95,'Raw Data'!C107)</f>
        <v>19.469163975824735</v>
      </c>
      <c r="F27" s="97" t="str">
        <f>'Raw Data'!E95</f>
        <v>CAsE-PE 0.5AZA #3</v>
      </c>
      <c r="G27" s="101">
        <f>STDEV('Raw Data'!C95,'Raw Data'!C107)</f>
        <v>1.0493104871895757E-2</v>
      </c>
      <c r="H27" s="108">
        <f t="shared" si="0"/>
        <v>5.3896021857565443E-4</v>
      </c>
      <c r="I27" s="101">
        <f>'Raw Data'!G95</f>
        <v>13.606030870184107</v>
      </c>
      <c r="J27" s="45">
        <f t="shared" si="1"/>
        <v>1.0699555268733969</v>
      </c>
      <c r="K27" t="s">
        <v>182</v>
      </c>
    </row>
    <row r="28" spans="1:11">
      <c r="A28" s="97">
        <v>3.9</v>
      </c>
      <c r="B28" s="97" t="s">
        <v>65</v>
      </c>
      <c r="C28" s="97" t="s">
        <v>155</v>
      </c>
      <c r="D28" s="97">
        <v>1</v>
      </c>
      <c r="E28" s="98">
        <f>AVERAGE('Raw Data'!C58,'Raw Data'!C70)</f>
        <v>19.903164535598179</v>
      </c>
      <c r="F28" s="97" t="str">
        <f>'Raw Data'!E58</f>
        <v>CAsE-PE 1.0AZA #1</v>
      </c>
      <c r="G28" s="101">
        <f>STDEV('Raw Data'!C58,'Raw Data'!C70)</f>
        <v>0.11471926234666789</v>
      </c>
      <c r="H28" s="108">
        <f t="shared" si="0"/>
        <v>5.7638704710240721E-3</v>
      </c>
      <c r="I28" s="101">
        <f>'Raw Data'!G58</f>
        <v>15.78429479613694</v>
      </c>
      <c r="J28" s="45">
        <f t="shared" si="1"/>
        <v>0.79198788783038787</v>
      </c>
      <c r="K28" t="s">
        <v>182</v>
      </c>
    </row>
    <row r="29" spans="1:11">
      <c r="A29" s="97">
        <v>3.9</v>
      </c>
      <c r="B29" s="97" t="s">
        <v>65</v>
      </c>
      <c r="C29" s="97" t="s">
        <v>155</v>
      </c>
      <c r="D29" s="97">
        <v>2</v>
      </c>
      <c r="E29" s="98">
        <f>AVERAGE('Raw Data'!C61,'Raw Data'!C73)</f>
        <v>19.466227199940253</v>
      </c>
      <c r="F29" s="97" t="str">
        <f>'Raw Data'!E61</f>
        <v>CAsE-PE 1.0AZA #2</v>
      </c>
      <c r="G29" s="101">
        <f>STDEV('Raw Data'!C61,'Raw Data'!C73)</f>
        <v>0.16174214833523121</v>
      </c>
      <c r="H29" s="108">
        <f t="shared" si="0"/>
        <v>8.3088595788981465E-3</v>
      </c>
      <c r="I29" s="101">
        <f>'Raw Data'!G61</f>
        <v>14.086832358416135</v>
      </c>
      <c r="J29" s="45">
        <f t="shared" si="1"/>
        <v>1.0721357658359607</v>
      </c>
      <c r="K29" t="s">
        <v>182</v>
      </c>
    </row>
    <row r="30" spans="1:11">
      <c r="A30" s="97">
        <v>3.9</v>
      </c>
      <c r="B30" s="97" t="s">
        <v>65</v>
      </c>
      <c r="C30" s="97" t="s">
        <v>155</v>
      </c>
      <c r="D30" s="97">
        <v>3</v>
      </c>
      <c r="E30" s="98">
        <f>AVERAGE('Raw Data'!C88,'Raw Data'!C100)</f>
        <v>20.243470372282463</v>
      </c>
      <c r="F30" s="97" t="str">
        <f>'Raw Data'!E88</f>
        <v>CAsE-PE 1.0AZA #3</v>
      </c>
      <c r="G30" s="101">
        <f>STDEV('Raw Data'!C88,'Raw Data'!C100)</f>
        <v>9.5927908656974037E-2</v>
      </c>
      <c r="H30" s="108">
        <f t="shared" si="0"/>
        <v>4.7387086745916537E-3</v>
      </c>
      <c r="I30" s="101">
        <f>'Raw Data'!G88</f>
        <v>10.291123425879167</v>
      </c>
      <c r="J30" s="45">
        <f t="shared" si="1"/>
        <v>0.62557052123211732</v>
      </c>
      <c r="K30" t="s">
        <v>182</v>
      </c>
    </row>
    <row r="31" spans="1:11">
      <c r="A31" s="109">
        <v>4.3</v>
      </c>
      <c r="B31" s="109" t="s">
        <v>67</v>
      </c>
      <c r="C31" s="109" t="s">
        <v>153</v>
      </c>
      <c r="D31" s="109">
        <v>1</v>
      </c>
      <c r="E31" s="110">
        <f>AVERAGE('Raw Data'!C91,'Raw Data'!C103)</f>
        <v>19.350560277481907</v>
      </c>
      <c r="F31" s="109" t="str">
        <f>'Raw Data'!E91</f>
        <v>B26 0AZA #1</v>
      </c>
      <c r="G31" s="111">
        <f>STDEV('Raw Data'!C91,'Raw Data'!C103)</f>
        <v>0.1023292657673144</v>
      </c>
      <c r="H31" s="112">
        <f t="shared" si="0"/>
        <v>5.2881810293831204E-3</v>
      </c>
      <c r="I31" s="111">
        <f>'Raw Data'!G91</f>
        <v>12.662838164186564</v>
      </c>
      <c r="J31" s="45">
        <f t="shared" si="1"/>
        <v>1.1616331501699286</v>
      </c>
      <c r="K31" t="s">
        <v>182</v>
      </c>
    </row>
    <row r="32" spans="1:11">
      <c r="A32" s="109">
        <v>4.3</v>
      </c>
      <c r="B32" s="109" t="s">
        <v>67</v>
      </c>
      <c r="C32" s="109" t="s">
        <v>153</v>
      </c>
      <c r="D32" s="109">
        <v>2</v>
      </c>
      <c r="E32" s="110">
        <f>AVERAGE('Raw Data'!C24,'Raw Data'!C36)</f>
        <v>20.056138388025822</v>
      </c>
      <c r="F32" s="109" t="str">
        <f>'Raw Data'!E24</f>
        <v>B26 0AZA #2</v>
      </c>
      <c r="G32" s="111">
        <f>STDEV('Raw Data'!C24,'Raw Data'!C36)</f>
        <v>1.0116290517877753</v>
      </c>
      <c r="H32" s="112">
        <f t="shared" si="0"/>
        <v>5.0439871934257856E-2</v>
      </c>
      <c r="I32" s="111">
        <f>'Raw Data'!G24</f>
        <v>17.750570126783032</v>
      </c>
      <c r="J32" s="45">
        <f t="shared" si="1"/>
        <v>0.71230963966394556</v>
      </c>
      <c r="K32" t="s">
        <v>182</v>
      </c>
    </row>
    <row r="33" spans="1:11">
      <c r="A33" s="109">
        <v>4.3</v>
      </c>
      <c r="B33" s="109" t="s">
        <v>67</v>
      </c>
      <c r="C33" s="109" t="s">
        <v>153</v>
      </c>
      <c r="D33" s="109">
        <v>3</v>
      </c>
      <c r="E33" s="110">
        <f>AVERAGE('Raw Data'!C56,'Raw Data'!C68)</f>
        <v>19.675062718400639</v>
      </c>
      <c r="F33" s="109" t="str">
        <f>'Raw Data'!E56</f>
        <v>B26 0AZA #3</v>
      </c>
      <c r="G33" s="111">
        <f>STDEV('Raw Data'!C56,'Raw Data'!C68)</f>
        <v>6.3316844725035187E-3</v>
      </c>
      <c r="H33" s="112">
        <f t="shared" si="0"/>
        <v>3.2181267033939162E-4</v>
      </c>
      <c r="I33" s="111">
        <f>'Raw Data'!G56</f>
        <v>13.512477183355095</v>
      </c>
      <c r="J33" s="45">
        <f t="shared" si="1"/>
        <v>0.92764974355325558</v>
      </c>
      <c r="K33" t="s">
        <v>182</v>
      </c>
    </row>
    <row r="34" spans="1:11">
      <c r="A34" s="109">
        <v>4.5999999999999996</v>
      </c>
      <c r="B34" s="109" t="s">
        <v>67</v>
      </c>
      <c r="C34" s="109" t="s">
        <v>154</v>
      </c>
      <c r="D34" s="109">
        <v>1</v>
      </c>
      <c r="E34" s="110">
        <f>AVERAGE('Raw Data'!C99,'Raw Data'!C111)</f>
        <v>19.239844287460812</v>
      </c>
      <c r="F34" s="109" t="str">
        <f>'Raw Data'!E99</f>
        <v>B26 0.5AZA #1</v>
      </c>
      <c r="G34" s="111">
        <f>STDEV('Raw Data'!C99,'Raw Data'!C111)</f>
        <v>7.7442308278460298E-2</v>
      </c>
      <c r="H34" s="112">
        <f t="shared" si="0"/>
        <v>4.0251005736533837E-3</v>
      </c>
      <c r="I34" s="111" t="e">
        <f>'Raw Data'!G99</f>
        <v>#VALUE!</v>
      </c>
      <c r="J34" s="45">
        <f t="shared" si="1"/>
        <v>1.2542896286477714</v>
      </c>
      <c r="K34" t="s">
        <v>182</v>
      </c>
    </row>
    <row r="35" spans="1:11">
      <c r="A35" s="109">
        <v>4.5999999999999996</v>
      </c>
      <c r="B35" s="109" t="s">
        <v>67</v>
      </c>
      <c r="C35" s="109" t="s">
        <v>154</v>
      </c>
      <c r="D35" s="109">
        <v>2</v>
      </c>
      <c r="E35" s="110">
        <f>AVERAGE('Raw Data'!C25,'Raw Data'!C37)</f>
        <v>19.565025701746272</v>
      </c>
      <c r="F35" s="109" t="str">
        <f>'Raw Data'!E25</f>
        <v>B26 0.5AZA #2</v>
      </c>
      <c r="G35" s="111">
        <f>STDEV('Raw Data'!C25,'Raw Data'!C37)</f>
        <v>5.2067462809867487E-2</v>
      </c>
      <c r="H35" s="112">
        <f t="shared" si="0"/>
        <v>2.6612519504750879E-3</v>
      </c>
      <c r="I35" s="111">
        <f>'Raw Data'!G25</f>
        <v>13.228085718089595</v>
      </c>
      <c r="J35" s="45">
        <f t="shared" si="1"/>
        <v>1.0011714845467614</v>
      </c>
      <c r="K35" t="s">
        <v>182</v>
      </c>
    </row>
    <row r="36" spans="1:11">
      <c r="A36" s="109">
        <v>4.5999999999999996</v>
      </c>
      <c r="B36" s="109" t="s">
        <v>67</v>
      </c>
      <c r="C36" s="109" t="s">
        <v>154</v>
      </c>
      <c r="D36" s="109">
        <v>3</v>
      </c>
      <c r="E36" s="110">
        <f>AVERAGE('Raw Data'!C19,'Raw Data'!C31)</f>
        <v>19.492802188685609</v>
      </c>
      <c r="F36" s="109" t="str">
        <f>'Raw Data'!E19</f>
        <v>B26 0.5AZA #3</v>
      </c>
      <c r="G36" s="111">
        <f>STDEV('Raw Data'!C19,'Raw Data'!C31)</f>
        <v>0.2111276634327075</v>
      </c>
      <c r="H36" s="112">
        <f t="shared" si="0"/>
        <v>1.0831057607266662E-2</v>
      </c>
      <c r="I36" s="111">
        <f>'Raw Data'!G19</f>
        <v>12.336175664803527</v>
      </c>
      <c r="J36" s="45">
        <f t="shared" si="1"/>
        <v>1.0525674008562678</v>
      </c>
      <c r="K36" t="s">
        <v>182</v>
      </c>
    </row>
    <row r="37" spans="1:11">
      <c r="A37" s="109">
        <v>4.9000000000000004</v>
      </c>
      <c r="B37" s="109" t="s">
        <v>67</v>
      </c>
      <c r="C37" s="109" t="s">
        <v>155</v>
      </c>
      <c r="D37" s="109">
        <v>1</v>
      </c>
      <c r="E37" s="110">
        <f>AVERAGE('Raw Data'!C20,'Raw Data'!C32)</f>
        <v>18.480271256370436</v>
      </c>
      <c r="F37" s="109" t="str">
        <f>'Raw Data'!E20</f>
        <v>B26 1.0AZA #1</v>
      </c>
      <c r="G37" s="111">
        <f>STDEV('Raw Data'!C20,'Raw Data'!C32)</f>
        <v>1.4640658328158607</v>
      </c>
      <c r="H37" s="112">
        <f t="shared" si="0"/>
        <v>7.9223178735061822E-2</v>
      </c>
      <c r="I37" s="111">
        <f>'Raw Data'!G20</f>
        <v>15.959562936942724</v>
      </c>
      <c r="J37" s="45">
        <f t="shared" si="1"/>
        <v>2.123499179341974</v>
      </c>
      <c r="K37" t="s">
        <v>182</v>
      </c>
    </row>
    <row r="38" spans="1:11">
      <c r="A38" s="109">
        <v>4.9000000000000004</v>
      </c>
      <c r="B38" s="109" t="s">
        <v>67</v>
      </c>
      <c r="C38" s="109" t="s">
        <v>155</v>
      </c>
      <c r="D38" s="109">
        <v>2</v>
      </c>
      <c r="E38" s="110">
        <f>AVERAGE('Raw Data'!C22,'Raw Data'!C34)</f>
        <v>19.380796239014586</v>
      </c>
      <c r="F38" s="109" t="str">
        <f>'Raw Data'!E22</f>
        <v>B26 1.0AZA #2</v>
      </c>
      <c r="G38" s="111">
        <f>STDEV('Raw Data'!C22,'Raw Data'!C34)</f>
        <v>1.0288717538567045</v>
      </c>
      <c r="H38" s="112">
        <f t="shared" si="0"/>
        <v>5.3087176665400894E-2</v>
      </c>
      <c r="I38" s="111">
        <f>'Raw Data'!G22</f>
        <v>16.24039134099084</v>
      </c>
      <c r="J38" s="45">
        <f t="shared" si="1"/>
        <v>1.1375410186707704</v>
      </c>
      <c r="K38" t="s">
        <v>181</v>
      </c>
    </row>
    <row r="39" spans="1:11">
      <c r="A39" s="109">
        <v>4.9000000000000004</v>
      </c>
      <c r="B39" s="109" t="s">
        <v>67</v>
      </c>
      <c r="C39" s="109" t="s">
        <v>155</v>
      </c>
      <c r="D39" s="109">
        <v>3</v>
      </c>
      <c r="E39" s="110">
        <f>AVERAGE('Raw Data'!C16,'Raw Data'!C28)</f>
        <v>20.017676294853683</v>
      </c>
      <c r="F39" s="109" t="str">
        <f>'Raw Data'!E16</f>
        <v>B26 1.0AZA #3</v>
      </c>
      <c r="G39" s="111">
        <f>STDEV('Raw Data'!C16,'Raw Data'!C28)</f>
        <v>4.4687919703500925E-3</v>
      </c>
      <c r="H39" s="112">
        <f t="shared" si="0"/>
        <v>2.2324229368715331E-4</v>
      </c>
      <c r="I39" s="111">
        <f>'Raw Data'!G16</f>
        <v>13.194672515552202</v>
      </c>
      <c r="J39" s="45">
        <f t="shared" si="1"/>
        <v>0.73155513890876922</v>
      </c>
      <c r="K39" t="s">
        <v>181</v>
      </c>
    </row>
    <row r="40" spans="1:11">
      <c r="H40" s="46">
        <f>AVERAGE(H4:H39)</f>
        <v>1.1720052125719813E-2</v>
      </c>
    </row>
    <row r="41" spans="1:11">
      <c r="A41" t="s">
        <v>179</v>
      </c>
    </row>
    <row r="42" spans="1:11">
      <c r="B42" s="88" t="s">
        <v>156</v>
      </c>
      <c r="C42" s="88" t="s">
        <v>157</v>
      </c>
      <c r="D42" s="88" t="s">
        <v>158</v>
      </c>
      <c r="E42" s="102" t="s">
        <v>159</v>
      </c>
      <c r="F42" s="88" t="s">
        <v>160</v>
      </c>
      <c r="G42" s="103" t="s">
        <v>162</v>
      </c>
      <c r="H42" s="103" t="s">
        <v>161</v>
      </c>
      <c r="I42" s="103"/>
      <c r="J42" s="103" t="s">
        <v>165</v>
      </c>
      <c r="K42" s="103" t="s">
        <v>166</v>
      </c>
    </row>
    <row r="43" spans="1:11">
      <c r="A43" s="93">
        <f>A4</f>
        <v>1.3</v>
      </c>
      <c r="B43" s="93" t="str">
        <f>B4</f>
        <v>RWPE1</v>
      </c>
      <c r="C43" s="93" t="str">
        <f>C4</f>
        <v>0 Aza</v>
      </c>
      <c r="D43" s="93"/>
      <c r="E43" s="94">
        <f>AVERAGE(E4:E6)</f>
        <v>19.566714807504777</v>
      </c>
      <c r="F43" s="93" t="s">
        <v>167</v>
      </c>
      <c r="G43" s="99">
        <f>STDEV(E4:E6)</f>
        <v>0.26241845889514598</v>
      </c>
      <c r="H43" s="106">
        <f>G43/E43</f>
        <v>1.3411472568430132E-2</v>
      </c>
      <c r="I43" s="113"/>
      <c r="J43" s="99">
        <f>GEOMEAN(J4:J6)</f>
        <v>0.99999999999999922</v>
      </c>
      <c r="K43" s="114"/>
    </row>
    <row r="44" spans="1:11">
      <c r="A44" s="93">
        <f>A7</f>
        <v>1.6</v>
      </c>
      <c r="B44" s="93" t="str">
        <f>B7</f>
        <v>RWPE1</v>
      </c>
      <c r="C44" s="93" t="str">
        <f>C7</f>
        <v>0.5 Aza</v>
      </c>
      <c r="D44" s="93"/>
      <c r="E44" s="94">
        <f>AVERAGE(E7:E9)</f>
        <v>19.716932982397498</v>
      </c>
      <c r="F44" s="93" t="s">
        <v>168</v>
      </c>
      <c r="G44" s="99">
        <f>STDEV(E7:E9)</f>
        <v>0.15812556063748542</v>
      </c>
      <c r="H44" s="106">
        <f t="shared" ref="H44:H54" si="2">G44/E44</f>
        <v>8.0197848609950498E-3</v>
      </c>
      <c r="I44" s="113"/>
      <c r="J44" s="99">
        <f>GEOMEAN(J7:J9)</f>
        <v>0.901114179231294</v>
      </c>
      <c r="K44" s="114">
        <f>TTEST(E7:E9,$E$4:$E$6,2,2)</f>
        <v>0.44359001898146078</v>
      </c>
    </row>
    <row r="45" spans="1:11">
      <c r="A45" s="93">
        <f>A10</f>
        <v>1.9</v>
      </c>
      <c r="B45" s="93" t="str">
        <f>B10</f>
        <v>RWPE1</v>
      </c>
      <c r="C45" s="93" t="str">
        <f>C10</f>
        <v>1.0 Aza</v>
      </c>
      <c r="D45" s="93"/>
      <c r="E45" s="94">
        <f>AVERAGE(E10:E12)</f>
        <v>19.573725458594808</v>
      </c>
      <c r="F45" s="93" t="s">
        <v>169</v>
      </c>
      <c r="G45" s="99">
        <f>STDEV(E10:E12)</f>
        <v>0.55805061839571957</v>
      </c>
      <c r="H45" s="106">
        <f t="shared" si="2"/>
        <v>2.8510189313536119E-2</v>
      </c>
      <c r="I45" s="113"/>
      <c r="J45" s="99">
        <f>GEOMEAN(J10:J12)</f>
        <v>0.9951523748088531</v>
      </c>
      <c r="K45" s="114">
        <f>TTEST(E10:E12,$E$4:$E$6,2,2)</f>
        <v>0.9852330374770526</v>
      </c>
    </row>
    <row r="46" spans="1:11">
      <c r="A46" s="95">
        <f>A13</f>
        <v>2.2999999999999998</v>
      </c>
      <c r="B46" s="95" t="str">
        <f>B13</f>
        <v>CTPE</v>
      </c>
      <c r="C46" s="95" t="str">
        <f>C13</f>
        <v>0 Aza</v>
      </c>
      <c r="D46" s="95"/>
      <c r="E46" s="96">
        <f>AVERAGE(E13:E15)</f>
        <v>19.605012218160009</v>
      </c>
      <c r="F46" s="95" t="s">
        <v>170</v>
      </c>
      <c r="G46" s="100">
        <f>STDEV(E13:E15)</f>
        <v>0.27397116000486021</v>
      </c>
      <c r="H46" s="107">
        <f t="shared" si="2"/>
        <v>1.3974546761622637E-2</v>
      </c>
      <c r="I46" s="115"/>
      <c r="J46" s="100">
        <f>GEOMEAN(J13:J15)</f>
        <v>0.9738034988844062</v>
      </c>
      <c r="K46" s="116">
        <f>TTEST(E13:E15,$E$4:$E$6,2,2)</f>
        <v>0.86969159721959466</v>
      </c>
    </row>
    <row r="47" spans="1:11">
      <c r="A47" s="95">
        <f>A16</f>
        <v>2.6</v>
      </c>
      <c r="B47" s="95" t="str">
        <f>B16</f>
        <v>CTPE</v>
      </c>
      <c r="C47" s="95" t="str">
        <f>C16</f>
        <v>0.5 Aza</v>
      </c>
      <c r="D47" s="95"/>
      <c r="E47" s="96">
        <f>AVERAGE(E16:E18)</f>
        <v>19.560063660464849</v>
      </c>
      <c r="F47" s="95" t="s">
        <v>171</v>
      </c>
      <c r="G47" s="100">
        <f>STDEV(E16:E18)</f>
        <v>0.51655897774900372</v>
      </c>
      <c r="H47" s="107">
        <f t="shared" si="2"/>
        <v>2.6408859741754418E-2</v>
      </c>
      <c r="I47" s="115"/>
      <c r="J47" s="100">
        <f>GEOMEAN(J16:J18)</f>
        <v>1.0046208672499581</v>
      </c>
      <c r="K47" s="116">
        <f>TTEST(E16:E18,$E$4:$E$6,2,2)</f>
        <v>0.98508891708251034</v>
      </c>
    </row>
    <row r="48" spans="1:11">
      <c r="A48" s="95">
        <f>A19</f>
        <v>2.9</v>
      </c>
      <c r="B48" s="95" t="str">
        <f>B19</f>
        <v>CTPE</v>
      </c>
      <c r="C48" s="95" t="str">
        <f>C19</f>
        <v>1.0 Aza</v>
      </c>
      <c r="D48" s="95"/>
      <c r="E48" s="96">
        <f>AVERAGE(E19:E21)</f>
        <v>19.669620175004578</v>
      </c>
      <c r="F48" s="95" t="s">
        <v>172</v>
      </c>
      <c r="G48" s="100">
        <f>STDEV(E19:E21)</f>
        <v>0.34942688506137792</v>
      </c>
      <c r="H48" s="107">
        <f t="shared" si="2"/>
        <v>1.7764800842744111E-2</v>
      </c>
      <c r="I48" s="115"/>
      <c r="J48" s="100">
        <f>GEOMEAN(J19:J21)</f>
        <v>0.9311558963003792</v>
      </c>
      <c r="K48" s="116">
        <f>TTEST(E19:E21,$E$4:$E$6,2,2)</f>
        <v>0.70425447351426951</v>
      </c>
    </row>
    <row r="49" spans="1:11">
      <c r="A49" s="97">
        <f>A22</f>
        <v>3.3</v>
      </c>
      <c r="B49" s="97" t="str">
        <f>B22</f>
        <v>CAsE-PE</v>
      </c>
      <c r="C49" s="97" t="str">
        <f>C22</f>
        <v>0 Aza</v>
      </c>
      <c r="D49" s="97"/>
      <c r="E49" s="98">
        <f>AVERAGE(E22:E24)</f>
        <v>19.825223493308961</v>
      </c>
      <c r="F49" s="97" t="s">
        <v>173</v>
      </c>
      <c r="G49" s="101">
        <f>STDEV(E22:E24)</f>
        <v>0.1600017978033971</v>
      </c>
      <c r="H49" s="108">
        <f t="shared" si="2"/>
        <v>8.0706176077862592E-3</v>
      </c>
      <c r="I49" s="117"/>
      <c r="J49" s="101">
        <f>GEOMEAN(J22:J24)</f>
        <v>0.83595159631747895</v>
      </c>
      <c r="K49" s="118">
        <f>TTEST(E22:E24,$E$4:$E$6,2,2)</f>
        <v>0.21889377541386582</v>
      </c>
    </row>
    <row r="50" spans="1:11">
      <c r="A50" s="97">
        <f>A25</f>
        <v>3.6</v>
      </c>
      <c r="B50" s="97" t="str">
        <f>B25</f>
        <v>CAsE-PE</v>
      </c>
      <c r="C50" s="97" t="str">
        <f>C25</f>
        <v>0.5 Aza</v>
      </c>
      <c r="D50" s="97"/>
      <c r="E50" s="98">
        <f>AVERAGE(E25:E27)</f>
        <v>19.927770278735657</v>
      </c>
      <c r="F50" s="97" t="s">
        <v>174</v>
      </c>
      <c r="G50" s="101">
        <f>STDEV(E25:E27)</f>
        <v>0.52079582092226584</v>
      </c>
      <c r="H50" s="108">
        <f t="shared" si="2"/>
        <v>2.6134174252198796E-2</v>
      </c>
      <c r="I50" s="117"/>
      <c r="J50" s="101">
        <f>GEOMEAN(J25:J27)</f>
        <v>0.77859475373017595</v>
      </c>
      <c r="K50" s="118">
        <f>TTEST(E25:E27,$E$4:$E$6,2,2)</f>
        <v>0.34395136586854613</v>
      </c>
    </row>
    <row r="51" spans="1:11">
      <c r="A51" s="97">
        <f>A28</f>
        <v>3.9</v>
      </c>
      <c r="B51" s="97" t="str">
        <f>B28</f>
        <v>CAsE-PE</v>
      </c>
      <c r="C51" s="97" t="str">
        <f>C28</f>
        <v>1.0 Aza</v>
      </c>
      <c r="D51" s="97"/>
      <c r="E51" s="98">
        <f>AVERAGE(E28:E30)</f>
        <v>19.870954035940297</v>
      </c>
      <c r="F51" s="97" t="s">
        <v>175</v>
      </c>
      <c r="G51" s="101">
        <f>STDEV(E28:E30)</f>
        <v>0.38962145019788558</v>
      </c>
      <c r="H51" s="108">
        <f t="shared" si="2"/>
        <v>1.9607586505065791E-2</v>
      </c>
      <c r="I51" s="117"/>
      <c r="J51" s="101">
        <f>GEOMEAN(J28:J30)</f>
        <v>0.8098691695739092</v>
      </c>
      <c r="K51" s="118">
        <f>TTEST(E28:E30,$E$4:$E$6,2,2)</f>
        <v>0.32474530121050688</v>
      </c>
    </row>
    <row r="52" spans="1:11">
      <c r="A52" s="109">
        <f>A31</f>
        <v>4.3</v>
      </c>
      <c r="B52" s="109" t="str">
        <f>B31</f>
        <v>B26</v>
      </c>
      <c r="C52" s="109" t="str">
        <f>C31</f>
        <v>0 Aza</v>
      </c>
      <c r="D52" s="109"/>
      <c r="E52" s="110">
        <f>AVERAGE(E31:E33)</f>
        <v>19.693920461302792</v>
      </c>
      <c r="F52" s="109" t="s">
        <v>177</v>
      </c>
      <c r="G52" s="111">
        <f>STDEV(E31:E33)</f>
        <v>0.35316685627363564</v>
      </c>
      <c r="H52" s="112">
        <f t="shared" si="2"/>
        <v>1.793278575322696E-2</v>
      </c>
      <c r="I52" s="119"/>
      <c r="J52" s="111">
        <f>GEOMEAN(J31:J33)</f>
        <v>0.91560315939527326</v>
      </c>
      <c r="K52" s="120">
        <f>TTEST(E31:E33,$E$4:$E$6,2,2)</f>
        <v>0.64284347219739857</v>
      </c>
    </row>
    <row r="53" spans="1:11">
      <c r="A53" s="109">
        <f>A34</f>
        <v>4.5999999999999996</v>
      </c>
      <c r="B53" s="109" t="str">
        <f>B34</f>
        <v>B26</v>
      </c>
      <c r="C53" s="109" t="str">
        <f>C34</f>
        <v>0.5 Aza</v>
      </c>
      <c r="D53" s="109"/>
      <c r="E53" s="110">
        <f>AVERAGE(E34:E36)</f>
        <v>19.432557392630898</v>
      </c>
      <c r="F53" s="109" t="s">
        <v>176</v>
      </c>
      <c r="G53" s="111">
        <f>STDEV(E34:E36)</f>
        <v>0.17075659471284929</v>
      </c>
      <c r="H53" s="112">
        <f t="shared" si="2"/>
        <v>8.7871396061129162E-3</v>
      </c>
      <c r="I53" s="119"/>
      <c r="J53" s="111">
        <f>GEOMEAN(J34:J36)</f>
        <v>1.0974516758383912</v>
      </c>
      <c r="K53" s="120">
        <f>TTEST(E34:E36,$E$4:$E$6,2,2)</f>
        <v>0.49918845500775111</v>
      </c>
    </row>
    <row r="54" spans="1:11">
      <c r="A54" s="109">
        <f>A37</f>
        <v>4.9000000000000004</v>
      </c>
      <c r="B54" s="109" t="str">
        <f>B37</f>
        <v>B26</v>
      </c>
      <c r="C54" s="109" t="str">
        <f>C37</f>
        <v>1.0 Aza</v>
      </c>
      <c r="D54" s="109"/>
      <c r="E54" s="110">
        <f>AVERAGE(E37:E39)</f>
        <v>19.292914596746233</v>
      </c>
      <c r="F54" s="109" t="s">
        <v>178</v>
      </c>
      <c r="G54" s="111">
        <f>STDEV(E37:E39)</f>
        <v>0.77246097013004811</v>
      </c>
      <c r="H54" s="112">
        <f t="shared" si="2"/>
        <v>4.0038583400992422E-2</v>
      </c>
      <c r="I54" s="119"/>
      <c r="J54" s="111">
        <f>GEOMEAN(J37:J39)</f>
        <v>1.2089882394992384</v>
      </c>
      <c r="K54" s="120">
        <f>TTEST(E37:E39,$E$4:$E$6,2,2)</f>
        <v>0.59221974131262556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64"/>
  <sheetViews>
    <sheetView view="pageLayout" topLeftCell="A8" workbookViewId="0">
      <selection activeCell="E77" sqref="E77"/>
    </sheetView>
  </sheetViews>
  <sheetFormatPr baseColWidth="10" defaultRowHeight="13" x14ac:dyDescent="0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1" bestFit="1" customWidth="1"/>
    <col min="5" max="5" width="5.42578125" style="1" customWidth="1"/>
    <col min="6" max="6" width="7.140625" style="1" bestFit="1" customWidth="1"/>
    <col min="7" max="7" width="9" style="1" bestFit="1" customWidth="1"/>
    <col min="8" max="8" width="7" style="1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88" t="s">
        <v>151</v>
      </c>
      <c r="C1" s="24" t="s">
        <v>152</v>
      </c>
      <c r="D1" s="12"/>
    </row>
    <row r="2" spans="1:12">
      <c r="A2" s="2"/>
      <c r="C2" s="11"/>
      <c r="D2" s="12"/>
      <c r="G2" s="22" t="s">
        <v>4</v>
      </c>
      <c r="H2" s="23">
        <f>AVERAGE(D4:D6)</f>
        <v>26.559468073699691</v>
      </c>
      <c r="K2" s="30" t="s">
        <v>1</v>
      </c>
      <c r="L2" s="31">
        <f>AVERAGE(K4:K6)</f>
        <v>7.9442246163555339</v>
      </c>
    </row>
    <row r="3" spans="1:12" ht="40" thickBot="1">
      <c r="A3" s="17"/>
      <c r="B3" s="17"/>
      <c r="C3" s="17"/>
      <c r="D3" s="18" t="s">
        <v>54</v>
      </c>
      <c r="E3" s="18" t="s">
        <v>55</v>
      </c>
      <c r="F3" s="18" t="s">
        <v>60</v>
      </c>
      <c r="G3" s="18" t="s">
        <v>56</v>
      </c>
      <c r="H3" s="19" t="s">
        <v>8</v>
      </c>
      <c r="J3" s="27" t="s">
        <v>72</v>
      </c>
      <c r="K3" s="27" t="s">
        <v>70</v>
      </c>
      <c r="L3" s="29" t="s">
        <v>0</v>
      </c>
    </row>
    <row r="4" spans="1:12">
      <c r="A4">
        <v>1</v>
      </c>
      <c r="B4" t="s">
        <v>62</v>
      </c>
      <c r="C4">
        <v>1</v>
      </c>
      <c r="D4" s="4">
        <f>AVERAGE('Raw Data'!C5,'Raw Data'!C17)</f>
        <v>26.642320491322508</v>
      </c>
      <c r="E4" s="4">
        <f>STDEV('Raw Data'!C5,'Raw Data'!C17)</f>
        <v>9.6670925461759349</v>
      </c>
      <c r="F4" s="10">
        <f t="shared" ref="F4:F15" si="0">E4/D4</f>
        <v>0.36284724332944418</v>
      </c>
      <c r="G4" s="34">
        <f>'Raw Data'!C29-Analysis!D4</f>
        <v>-6.7564180430282654</v>
      </c>
      <c r="H4" s="5">
        <f t="shared" ref="H4:H15" si="1">POWER(2,($H$2-D4))</f>
        <v>0.94418900125966088</v>
      </c>
      <c r="J4" s="36">
        <v>18.676321728655278</v>
      </c>
      <c r="K4" s="37">
        <f t="shared" ref="K4:K15" si="2">D4-J4</f>
        <v>7.9659987626672297</v>
      </c>
      <c r="L4" s="28">
        <f t="shared" ref="L4:L15" si="3">POWER(2,($L$2-K4))</f>
        <v>0.98502063565587594</v>
      </c>
    </row>
    <row r="5" spans="1:12">
      <c r="A5">
        <v>1</v>
      </c>
      <c r="B5" t="s">
        <v>62</v>
      </c>
      <c r="C5">
        <v>2</v>
      </c>
      <c r="D5" s="4">
        <f>AVERAGE('Raw Data'!C9,'Raw Data'!C21)</f>
        <v>26.838606540969472</v>
      </c>
      <c r="E5" s="4">
        <f>STDEV('Raw Data'!C9,'Raw Data'!C21)</f>
        <v>9.30383269239519</v>
      </c>
      <c r="F5" s="10">
        <f t="shared" si="0"/>
        <v>0.34665855986944671</v>
      </c>
      <c r="G5" s="34">
        <f>'Raw Data'!C33-Analysis!D5</f>
        <v>-8.0171025899911612</v>
      </c>
      <c r="H5" s="6">
        <f t="shared" si="1"/>
        <v>0.82408298715764872</v>
      </c>
      <c r="J5" s="36">
        <v>18.598851705644861</v>
      </c>
      <c r="K5" s="37">
        <f t="shared" si="2"/>
        <v>8.2397548353246108</v>
      </c>
      <c r="L5" s="28">
        <f t="shared" si="3"/>
        <v>0.81477283223497743</v>
      </c>
    </row>
    <row r="6" spans="1:12">
      <c r="A6" s="14">
        <v>1</v>
      </c>
      <c r="B6" s="14" t="s">
        <v>62</v>
      </c>
      <c r="C6" s="14">
        <v>3</v>
      </c>
      <c r="D6" s="15">
        <f>AVERAGE('Raw Data'!C13,'Raw Data'!C25)</f>
        <v>26.197477188807088</v>
      </c>
      <c r="E6" s="15">
        <f>STDEV('Raw Data'!C13,'Raw Data'!C25)</f>
        <v>9.3276353819731366</v>
      </c>
      <c r="F6" s="16">
        <f t="shared" si="0"/>
        <v>0.35605090195319966</v>
      </c>
      <c r="G6" s="35">
        <f>'Raw Data'!C37-Analysis!D6</f>
        <v>-6.6692687430928501</v>
      </c>
      <c r="H6" s="15">
        <f t="shared" si="1"/>
        <v>1.2851982174187353</v>
      </c>
      <c r="J6" s="39">
        <v>18.570556937732327</v>
      </c>
      <c r="K6" s="40">
        <f t="shared" si="2"/>
        <v>7.6269202510747611</v>
      </c>
      <c r="L6" s="32">
        <f t="shared" si="3"/>
        <v>1.2460002564373791</v>
      </c>
    </row>
    <row r="7" spans="1:12">
      <c r="A7">
        <v>2</v>
      </c>
      <c r="B7" t="s">
        <v>64</v>
      </c>
      <c r="C7">
        <v>1</v>
      </c>
      <c r="D7" s="4">
        <f>AVERAGE('Raw Data'!C6,'Raw Data'!C18)</f>
        <v>26.577511663269334</v>
      </c>
      <c r="E7" s="4">
        <f>STDEV('Raw Data'!C6,'Raw Data'!C18)</f>
        <v>10.181094884561761</v>
      </c>
      <c r="F7" s="10">
        <f t="shared" si="0"/>
        <v>0.38307178691345445</v>
      </c>
      <c r="G7" s="34">
        <f>'Raw Data'!C30-Analysis!D7</f>
        <v>-7.3418387002037981</v>
      </c>
      <c r="H7" s="6">
        <f t="shared" si="1"/>
        <v>0.98757102253626561</v>
      </c>
      <c r="J7" s="36">
        <v>18.717761369791102</v>
      </c>
      <c r="K7" s="37">
        <f t="shared" si="2"/>
        <v>7.859750293478232</v>
      </c>
      <c r="L7" s="28">
        <f t="shared" si="3"/>
        <v>1.0603013272658122</v>
      </c>
    </row>
    <row r="8" spans="1:12">
      <c r="A8">
        <v>2</v>
      </c>
      <c r="B8" t="s">
        <v>64</v>
      </c>
      <c r="C8">
        <v>2</v>
      </c>
      <c r="D8" s="4">
        <f>AVERAGE('Raw Data'!C10,'Raw Data'!C22)</f>
        <v>27.864753006571689</v>
      </c>
      <c r="E8" s="4">
        <f>STDEV('Raw Data'!C10,'Raw Data'!C22)</f>
        <v>10.969254969409571</v>
      </c>
      <c r="F8" s="10">
        <f t="shared" si="0"/>
        <v>0.3936605849986381</v>
      </c>
      <c r="G8" s="34">
        <f>'Raw Data'!C34-Analysis!D8</f>
        <v>-9.2114789616804771</v>
      </c>
      <c r="H8" s="6">
        <f t="shared" si="1"/>
        <v>0.40464118357894224</v>
      </c>
      <c r="J8" s="36">
        <v>19.081357683432707</v>
      </c>
      <c r="K8" s="37">
        <f t="shared" si="2"/>
        <v>8.7833953231389827</v>
      </c>
      <c r="L8" s="28">
        <f t="shared" si="3"/>
        <v>0.55896478210351952</v>
      </c>
    </row>
    <row r="9" spans="1:12">
      <c r="A9" s="14">
        <v>2</v>
      </c>
      <c r="B9" s="14" t="s">
        <v>64</v>
      </c>
      <c r="C9" s="14">
        <v>3</v>
      </c>
      <c r="D9" s="15">
        <f>AVERAGE('Raw Data'!C14,'Raw Data'!C26)</f>
        <v>19.965387289844536</v>
      </c>
      <c r="E9" s="15" t="e">
        <f>STDEV('Raw Data'!C14,'Raw Data'!C26)</f>
        <v>#DIV/0!</v>
      </c>
      <c r="F9" s="16" t="e">
        <f t="shared" si="0"/>
        <v>#DIV/0!</v>
      </c>
      <c r="G9" s="35">
        <f>'Raw Data'!C38-Analysis!D9</f>
        <v>-0.11455132371656873</v>
      </c>
      <c r="H9" s="15">
        <f t="shared" si="1"/>
        <v>96.608671446219915</v>
      </c>
      <c r="J9" s="39">
        <v>18.95490983153303</v>
      </c>
      <c r="K9" s="40">
        <f t="shared" si="2"/>
        <v>1.0104774583115059</v>
      </c>
      <c r="L9" s="32">
        <f t="shared" si="3"/>
        <v>122.25478800997007</v>
      </c>
    </row>
    <row r="10" spans="1:12">
      <c r="A10">
        <v>3</v>
      </c>
      <c r="B10" t="s">
        <v>66</v>
      </c>
      <c r="C10">
        <v>1</v>
      </c>
      <c r="D10" s="4">
        <f>AVERAGE('Raw Data'!C7,'Raw Data'!C19)</f>
        <v>25.73553492234204</v>
      </c>
      <c r="E10" s="4">
        <f>STDEV('Raw Data'!C7,'Raw Data'!C19)</f>
        <v>8.6174296347746875</v>
      </c>
      <c r="F10" s="10">
        <f t="shared" si="0"/>
        <v>0.33484556123578196</v>
      </c>
      <c r="G10" s="34">
        <f>'Raw Data'!C31-Analysis!D10</f>
        <v>-6.3920225361657721</v>
      </c>
      <c r="H10" s="6">
        <f t="shared" si="1"/>
        <v>1.7702255021819435</v>
      </c>
      <c r="I10" s="46"/>
      <c r="J10" s="36">
        <v>18.897715825781347</v>
      </c>
      <c r="K10" s="37">
        <f t="shared" si="2"/>
        <v>6.8378190965606933</v>
      </c>
      <c r="L10" s="28">
        <f t="shared" si="3"/>
        <v>2.1530853643089052</v>
      </c>
    </row>
    <row r="11" spans="1:12">
      <c r="A11">
        <v>3</v>
      </c>
      <c r="B11" t="s">
        <v>66</v>
      </c>
      <c r="C11">
        <v>2</v>
      </c>
      <c r="D11" s="4">
        <f>AVERAGE('Raw Data'!C11,'Raw Data'!C23)</f>
        <v>26.168065698248888</v>
      </c>
      <c r="E11" s="4">
        <f>STDEV('Raw Data'!C11,'Raw Data'!C23)</f>
        <v>9.4039940512268423</v>
      </c>
      <c r="F11" s="10">
        <f t="shared" si="0"/>
        <v>0.35936909359930785</v>
      </c>
      <c r="G11" s="34">
        <f>'Raw Data'!C35-Analysis!D11</f>
        <v>-7.7534238091962209</v>
      </c>
      <c r="H11" s="6">
        <f t="shared" si="1"/>
        <v>1.3116677944472439</v>
      </c>
      <c r="J11" s="36">
        <v>18.88173298631353</v>
      </c>
      <c r="K11" s="37">
        <f t="shared" si="2"/>
        <v>7.2863327119353585</v>
      </c>
      <c r="L11" s="28">
        <f t="shared" si="3"/>
        <v>1.5777754606409324</v>
      </c>
    </row>
    <row r="12" spans="1:12">
      <c r="A12" s="14">
        <v>3</v>
      </c>
      <c r="B12" s="14" t="s">
        <v>66</v>
      </c>
      <c r="C12" s="14">
        <v>3</v>
      </c>
      <c r="D12" s="15">
        <f>AVERAGE('Raw Data'!C15,'Raw Data'!C27)</f>
        <v>20.493953945044499</v>
      </c>
      <c r="E12" s="15">
        <f>STDEV('Raw Data'!C15,'Raw Data'!C27)</f>
        <v>2.9127071944822773E-2</v>
      </c>
      <c r="F12" s="16">
        <f t="shared" si="0"/>
        <v>1.4212519469365642E-3</v>
      </c>
      <c r="G12" s="35">
        <f>'Raw Data'!C39-Analysis!D12</f>
        <v>13.662368874698725</v>
      </c>
      <c r="H12" s="15">
        <f t="shared" si="1"/>
        <v>66.973298956608289</v>
      </c>
      <c r="J12" s="39">
        <v>18.883233719365286</v>
      </c>
      <c r="K12" s="40">
        <f t="shared" si="2"/>
        <v>1.6107202256792128</v>
      </c>
      <c r="L12" s="32">
        <f t="shared" si="3"/>
        <v>80.644508477656743</v>
      </c>
    </row>
    <row r="13" spans="1:12">
      <c r="A13">
        <v>4</v>
      </c>
      <c r="B13" t="s">
        <v>68</v>
      </c>
      <c r="C13">
        <v>1</v>
      </c>
      <c r="D13" s="4">
        <f>AVERAGE('Raw Data'!C8,'Raw Data'!C20)</f>
        <v>26.97767816408561</v>
      </c>
      <c r="E13" s="4">
        <f>STDEV('Raw Data'!C8,'Raw Data'!C20)</f>
        <v>10.553082261077767</v>
      </c>
      <c r="F13" s="10">
        <f t="shared" si="0"/>
        <v>0.39117829921800673</v>
      </c>
      <c r="G13" s="34">
        <f>'Raw Data'!C32-Analysis!D13</f>
        <v>-9.5326577862027975</v>
      </c>
      <c r="H13" s="6">
        <f t="shared" si="1"/>
        <v>0.74835250770578987</v>
      </c>
      <c r="J13" s="36">
        <v>18.565248911341307</v>
      </c>
      <c r="K13" s="37">
        <f t="shared" si="2"/>
        <v>8.4124292527443032</v>
      </c>
      <c r="L13" s="28">
        <f t="shared" si="3"/>
        <v>0.7228636067598897</v>
      </c>
    </row>
    <row r="14" spans="1:12">
      <c r="A14">
        <v>4</v>
      </c>
      <c r="B14" t="s">
        <v>68</v>
      </c>
      <c r="C14">
        <v>2</v>
      </c>
      <c r="D14" s="4">
        <f>AVERAGE('Raw Data'!C12,'Raw Data'!C24)</f>
        <v>29.289088332699563</v>
      </c>
      <c r="E14" s="4">
        <f>STDEV('Raw Data'!C12,'Raw Data'!C24)</f>
        <v>12.045733980681755</v>
      </c>
      <c r="F14" s="10">
        <f t="shared" si="0"/>
        <v>0.41127036266381134</v>
      </c>
      <c r="G14" s="34">
        <f>'Raw Data'!C36-Analysis!D14</f>
        <v>-9.9482797072381928</v>
      </c>
      <c r="H14" s="6">
        <f t="shared" si="1"/>
        <v>0.15076565723314461</v>
      </c>
      <c r="J14" s="36">
        <v>18.847819542518515</v>
      </c>
      <c r="K14" s="37">
        <f t="shared" si="2"/>
        <v>10.441268790181049</v>
      </c>
      <c r="L14" s="28">
        <f t="shared" si="3"/>
        <v>0.1771392506603976</v>
      </c>
    </row>
    <row r="15" spans="1:12">
      <c r="A15" s="14">
        <v>4</v>
      </c>
      <c r="B15" s="14" t="s">
        <v>68</v>
      </c>
      <c r="C15" s="14">
        <v>3</v>
      </c>
      <c r="D15" s="15">
        <f>AVERAGE('Raw Data'!C16,'Raw Data'!C28)</f>
        <v>20.017676294853683</v>
      </c>
      <c r="E15" s="15">
        <f>STDEV('Raw Data'!C16,'Raw Data'!C28)</f>
        <v>4.4687919703500925E-3</v>
      </c>
      <c r="F15" s="16">
        <f t="shared" si="0"/>
        <v>2.2324229368715331E-4</v>
      </c>
      <c r="G15" s="35">
        <f>'Raw Data'!C40-Analysis!D14</f>
        <v>2.0575833634657137</v>
      </c>
      <c r="H15" s="15">
        <f t="shared" si="1"/>
        <v>93.169883151384184</v>
      </c>
      <c r="J15" s="36">
        <v>18.358174359681009</v>
      </c>
      <c r="K15" s="37">
        <f t="shared" si="2"/>
        <v>1.6595019351726741</v>
      </c>
      <c r="L15" s="28">
        <f t="shared" si="3"/>
        <v>77.963269120290576</v>
      </c>
    </row>
    <row r="16" spans="1:12">
      <c r="A16" s="60"/>
      <c r="B16" s="60"/>
      <c r="C16" s="60"/>
      <c r="D16" s="90"/>
      <c r="E16" s="90"/>
      <c r="F16" s="91"/>
      <c r="G16" s="90"/>
      <c r="H16" s="90"/>
      <c r="J16" s="45"/>
      <c r="K16" s="45"/>
      <c r="L16" s="45"/>
    </row>
    <row r="17" spans="1:12">
      <c r="A17" s="60"/>
      <c r="B17" s="60"/>
      <c r="C17" s="60"/>
      <c r="D17" s="90"/>
      <c r="E17" s="90"/>
      <c r="F17" s="91"/>
      <c r="G17" s="90"/>
      <c r="H17" s="90"/>
      <c r="J17" s="45"/>
      <c r="K17" s="45"/>
      <c r="L17" s="45"/>
    </row>
    <row r="18" spans="1:12">
      <c r="A18" s="60"/>
      <c r="B18" s="60"/>
      <c r="C18" s="60"/>
      <c r="D18" s="90"/>
      <c r="E18" s="90"/>
      <c r="F18" s="91"/>
      <c r="G18" s="90"/>
      <c r="H18" s="90"/>
      <c r="J18" s="45"/>
      <c r="K18" s="45"/>
      <c r="L18" s="45"/>
    </row>
    <row r="19" spans="1:12">
      <c r="A19" s="60"/>
      <c r="B19" s="60"/>
      <c r="C19" s="60"/>
      <c r="D19" s="90"/>
      <c r="E19" s="90"/>
      <c r="F19" s="91"/>
      <c r="G19" s="90"/>
      <c r="H19" s="90"/>
      <c r="J19" s="45"/>
      <c r="K19" s="45"/>
      <c r="L19" s="45"/>
    </row>
    <row r="20" spans="1:12">
      <c r="A20" s="60"/>
      <c r="B20" s="60"/>
      <c r="C20" s="60"/>
      <c r="D20" s="90"/>
      <c r="E20" s="90"/>
      <c r="F20" s="91"/>
      <c r="G20" s="90"/>
      <c r="H20" s="90"/>
      <c r="J20" s="45"/>
      <c r="K20" s="45"/>
      <c r="L20" s="45"/>
    </row>
    <row r="21" spans="1:12">
      <c r="A21" s="60"/>
      <c r="B21" s="60"/>
      <c r="C21" s="60"/>
      <c r="D21" s="90"/>
      <c r="E21" s="90"/>
      <c r="F21" s="91"/>
      <c r="G21" s="90"/>
      <c r="H21" s="90"/>
      <c r="J21" s="45"/>
      <c r="K21" s="45"/>
      <c r="L21" s="45"/>
    </row>
    <row r="22" spans="1:12">
      <c r="A22" s="60"/>
      <c r="B22" s="60"/>
      <c r="C22" s="60"/>
      <c r="D22" s="90"/>
      <c r="E22" s="90"/>
      <c r="F22" s="91"/>
      <c r="G22" s="90"/>
      <c r="H22" s="90"/>
      <c r="J22" s="45"/>
      <c r="K22" s="45"/>
      <c r="L22" s="45"/>
    </row>
    <row r="23" spans="1:12">
      <c r="A23" s="60"/>
      <c r="B23" s="60"/>
      <c r="C23" s="60"/>
      <c r="D23" s="90"/>
      <c r="E23" s="90"/>
      <c r="F23" s="91"/>
      <c r="G23" s="90"/>
      <c r="H23" s="90"/>
      <c r="J23" s="45"/>
      <c r="K23" s="45"/>
      <c r="L23" s="45"/>
    </row>
    <row r="24" spans="1:12">
      <c r="A24" s="60"/>
      <c r="B24" s="60"/>
      <c r="C24" s="60"/>
      <c r="D24" s="90"/>
      <c r="E24" s="90"/>
      <c r="F24" s="91"/>
      <c r="G24" s="90"/>
      <c r="H24" s="90"/>
      <c r="J24" s="45"/>
      <c r="K24" s="45"/>
      <c r="L24" s="45"/>
    </row>
    <row r="25" spans="1:12">
      <c r="A25" s="60"/>
      <c r="B25" s="60"/>
      <c r="C25" s="60"/>
      <c r="D25" s="90"/>
      <c r="E25" s="90"/>
      <c r="F25" s="91"/>
      <c r="G25" s="90"/>
      <c r="H25" s="90"/>
      <c r="J25" s="45"/>
      <c r="K25" s="45"/>
      <c r="L25" s="45"/>
    </row>
    <row r="26" spans="1:12">
      <c r="A26" s="60"/>
      <c r="B26" s="60"/>
      <c r="C26" s="60"/>
      <c r="D26" s="90"/>
      <c r="E26" s="90"/>
      <c r="F26" s="91"/>
      <c r="G26" s="90"/>
      <c r="H26" s="90"/>
      <c r="J26" s="45"/>
      <c r="K26" s="45"/>
      <c r="L26" s="45"/>
    </row>
    <row r="27" spans="1:12">
      <c r="A27" s="60"/>
      <c r="B27" s="60"/>
      <c r="C27" s="60"/>
      <c r="D27" s="90"/>
      <c r="E27" s="90"/>
      <c r="F27" s="91"/>
      <c r="G27" s="90"/>
      <c r="H27" s="90"/>
      <c r="J27" s="45"/>
      <c r="K27" s="45"/>
      <c r="L27" s="45"/>
    </row>
    <row r="28" spans="1:12">
      <c r="A28" s="60"/>
      <c r="B28" s="60"/>
      <c r="C28" s="60"/>
      <c r="D28" s="90"/>
      <c r="E28" s="90"/>
      <c r="F28" s="91"/>
      <c r="G28" s="90"/>
      <c r="H28" s="90"/>
      <c r="J28" s="45"/>
      <c r="K28" s="45"/>
      <c r="L28" s="45"/>
    </row>
    <row r="29" spans="1:12">
      <c r="A29" s="60"/>
      <c r="B29" s="60"/>
      <c r="C29" s="60"/>
      <c r="D29" s="90"/>
      <c r="E29" s="90"/>
      <c r="F29" s="91"/>
      <c r="G29" s="90"/>
      <c r="H29" s="90"/>
      <c r="J29" s="45"/>
      <c r="K29" s="45"/>
      <c r="L29" s="45"/>
    </row>
    <row r="30" spans="1:12">
      <c r="A30" s="60"/>
      <c r="B30" s="60"/>
      <c r="C30" s="60"/>
      <c r="D30" s="90"/>
      <c r="E30" s="90"/>
      <c r="F30" s="91"/>
      <c r="G30" s="90"/>
      <c r="H30" s="90"/>
      <c r="J30" s="45"/>
      <c r="K30" s="45"/>
      <c r="L30" s="45"/>
    </row>
    <row r="31" spans="1:12">
      <c r="A31" s="60"/>
      <c r="B31" s="60"/>
      <c r="C31" s="60"/>
      <c r="D31" s="90"/>
      <c r="E31" s="90"/>
      <c r="F31" s="91"/>
      <c r="G31" s="90"/>
      <c r="H31" s="90"/>
      <c r="J31" s="45"/>
      <c r="K31" s="45"/>
      <c r="L31" s="45"/>
    </row>
    <row r="32" spans="1:12">
      <c r="A32" s="60"/>
      <c r="B32" s="60"/>
      <c r="C32" s="60"/>
      <c r="D32" s="90"/>
      <c r="E32" s="90"/>
      <c r="F32" s="91"/>
      <c r="G32" s="90"/>
      <c r="H32" s="90"/>
      <c r="J32" s="45"/>
      <c r="K32" s="45"/>
      <c r="L32" s="45"/>
    </row>
    <row r="33" spans="1:14">
      <c r="A33" s="60"/>
      <c r="B33" s="60"/>
      <c r="C33" s="60"/>
      <c r="D33" s="90"/>
      <c r="E33" s="90"/>
      <c r="F33" s="91"/>
      <c r="G33" s="90"/>
      <c r="H33" s="90"/>
      <c r="J33" s="45"/>
      <c r="K33" s="45"/>
      <c r="L33" s="45"/>
    </row>
    <row r="34" spans="1:14">
      <c r="A34" s="60"/>
      <c r="B34" s="60"/>
      <c r="C34" s="60"/>
      <c r="D34" s="90"/>
      <c r="E34" s="90"/>
      <c r="F34" s="91"/>
      <c r="G34" s="90"/>
      <c r="H34" s="90"/>
      <c r="J34" s="45"/>
      <c r="K34" s="45"/>
      <c r="L34" s="45"/>
    </row>
    <row r="35" spans="1:14">
      <c r="A35" s="60"/>
      <c r="B35" s="60"/>
      <c r="C35" s="60"/>
      <c r="D35" s="90"/>
      <c r="E35" s="90"/>
      <c r="F35" s="91"/>
      <c r="G35" s="90"/>
      <c r="H35" s="90"/>
      <c r="J35" s="45"/>
      <c r="K35" s="45"/>
      <c r="L35" s="45"/>
    </row>
    <row r="36" spans="1:14">
      <c r="A36" s="60"/>
      <c r="B36" s="60"/>
      <c r="C36" s="60"/>
      <c r="D36" s="90"/>
      <c r="E36" s="90"/>
      <c r="F36" s="91"/>
      <c r="G36" s="90"/>
      <c r="H36" s="90"/>
      <c r="J36" s="45"/>
      <c r="K36" s="45"/>
      <c r="L36" s="45"/>
    </row>
    <row r="37" spans="1:14">
      <c r="A37" s="60"/>
      <c r="B37" s="60"/>
      <c r="C37" s="60"/>
      <c r="D37" s="90"/>
      <c r="E37" s="90"/>
      <c r="F37" s="91"/>
      <c r="G37" s="90"/>
      <c r="H37" s="90"/>
      <c r="J37" s="45"/>
      <c r="K37" s="45"/>
      <c r="L37" s="45"/>
    </row>
    <row r="38" spans="1:14">
      <c r="A38" s="60"/>
      <c r="B38" s="60"/>
      <c r="C38" s="60"/>
      <c r="D38" s="90"/>
      <c r="E38" s="90"/>
      <c r="F38" s="91"/>
      <c r="G38" s="90"/>
      <c r="H38" s="90"/>
      <c r="J38" s="45"/>
      <c r="K38" s="45"/>
      <c r="L38" s="45"/>
    </row>
    <row r="39" spans="1:14">
      <c r="A39" s="60"/>
      <c r="B39" s="60"/>
      <c r="C39" s="60"/>
      <c r="D39" s="90"/>
      <c r="E39" s="90"/>
      <c r="F39" s="91"/>
      <c r="G39" s="90"/>
      <c r="H39" s="90"/>
      <c r="J39" s="45"/>
      <c r="K39" s="45"/>
      <c r="L39" s="45"/>
    </row>
    <row r="40" spans="1:14">
      <c r="F40" s="10"/>
    </row>
    <row r="41" spans="1:14" ht="27" thickBot="1">
      <c r="A41" s="17"/>
      <c r="B41" s="20" t="s">
        <v>7</v>
      </c>
      <c r="C41" s="17"/>
      <c r="D41" s="18" t="s">
        <v>9</v>
      </c>
      <c r="E41" s="18" t="s">
        <v>55</v>
      </c>
      <c r="F41" s="18" t="s">
        <v>60</v>
      </c>
      <c r="G41" s="21"/>
      <c r="H41" s="18" t="s">
        <v>10</v>
      </c>
      <c r="I41" s="19" t="s">
        <v>69</v>
      </c>
      <c r="L41" s="18" t="s">
        <v>10</v>
      </c>
      <c r="M41" s="19" t="s">
        <v>69</v>
      </c>
    </row>
    <row r="42" spans="1:14">
      <c r="A42">
        <v>1</v>
      </c>
      <c r="B42" t="s">
        <v>50</v>
      </c>
      <c r="D42" s="5">
        <f>AVERAGE(D4:D6)</f>
        <v>26.559468073699691</v>
      </c>
      <c r="E42" s="1">
        <f>STDEV(D4:D6)</f>
        <v>0.32849673343961727</v>
      </c>
      <c r="F42" s="13">
        <f>E42/D42</f>
        <v>1.2368347608772656E-2</v>
      </c>
      <c r="H42" s="41">
        <f>GEOMEAN(H4:H6)</f>
        <v>1.0000000000000009</v>
      </c>
      <c r="L42" s="38">
        <f>GEOMEAN(L4:L6)</f>
        <v>1</v>
      </c>
    </row>
    <row r="43" spans="1:14">
      <c r="A43">
        <v>2</v>
      </c>
      <c r="B43" t="s">
        <v>51</v>
      </c>
      <c r="D43" s="5">
        <f>AVERAGE(D7:D9)</f>
        <v>24.802550653228518</v>
      </c>
      <c r="E43" s="1">
        <f>STDEV(D7:D9)</f>
        <v>4.2382613914227854</v>
      </c>
      <c r="F43" s="13">
        <f t="shared" ref="F43:F45" si="4">E43/D43</f>
        <v>0.1708800619210144</v>
      </c>
      <c r="H43" s="41">
        <f>GEOMEAN(H7:H9)</f>
        <v>3.3797520758899524</v>
      </c>
      <c r="I43" s="3">
        <f>TTEST(D4:D6,D7:D9,2,2)</f>
        <v>0.51364897780687924</v>
      </c>
      <c r="J43" s="45"/>
      <c r="L43" s="41">
        <f>GEOMEAN(L7:L9)</f>
        <v>4.1689486186901892</v>
      </c>
      <c r="M43" s="3">
        <f>TTEST(K4:K6,K7:K9,2,2)</f>
        <v>0.44920401708158331</v>
      </c>
    </row>
    <row r="44" spans="1:14">
      <c r="A44">
        <v>3</v>
      </c>
      <c r="B44" t="s">
        <v>52</v>
      </c>
      <c r="D44" s="5">
        <f>AVERAGE(D10:D12)</f>
        <v>24.132518188545145</v>
      </c>
      <c r="E44" s="1">
        <f>STDEV(D10:D12)</f>
        <v>3.1585017070737083</v>
      </c>
      <c r="F44" s="13">
        <f t="shared" si="4"/>
        <v>0.13088156330792439</v>
      </c>
      <c r="H44" s="41">
        <f>GEOMEAN(H10:H12)</f>
        <v>5.3775531734959587</v>
      </c>
      <c r="I44" s="3">
        <f>TTEST(D4:D6,D10:D12,2,2)</f>
        <v>0.2561721529618689</v>
      </c>
      <c r="J44" s="45"/>
      <c r="L44" s="41">
        <f>GEOMEAN(L10:L12)</f>
        <v>6.4947197389107236</v>
      </c>
      <c r="M44" s="3">
        <f>TTEST(K4:K6,K10:K12,2,2)</f>
        <v>0.21430142063830013</v>
      </c>
    </row>
    <row r="45" spans="1:14">
      <c r="A45">
        <v>4</v>
      </c>
      <c r="B45" t="s">
        <v>53</v>
      </c>
      <c r="D45" s="5">
        <f>AVERAGE(D13:D15)</f>
        <v>25.428147597212952</v>
      </c>
      <c r="E45" s="1">
        <f>STDEV(D13:D15)</f>
        <v>4.826028805045925</v>
      </c>
      <c r="F45" s="13">
        <f t="shared" si="4"/>
        <v>0.18979081297982087</v>
      </c>
      <c r="H45" s="45">
        <f>GEOMEAN(H13:H15)</f>
        <v>2.1905914997853255</v>
      </c>
      <c r="I45" s="3">
        <f>TTEST(D4:D6,D13:D15,2,2)</f>
        <v>0.70613987479844087</v>
      </c>
      <c r="J45" s="45">
        <f>-1/H45</f>
        <v>-0.45649770854036381</v>
      </c>
      <c r="L45" s="45">
        <f>GEOMEAN(L13:L15)</f>
        <v>2.1532133724831484</v>
      </c>
      <c r="M45" s="3">
        <f>TTEST(K4:K6,K13:K15,2,2)</f>
        <v>0.69882433673491595</v>
      </c>
      <c r="N45" s="45">
        <f>-1/L45</f>
        <v>-0.46442215749699289</v>
      </c>
    </row>
    <row r="64" spans="4:8" s="60" customFormat="1">
      <c r="D64" s="89"/>
      <c r="E64" s="89"/>
      <c r="F64" s="89"/>
      <c r="G64" s="89"/>
      <c r="H64" s="89"/>
    </row>
  </sheetData>
  <phoneticPr fontId="4" type="noConversion"/>
  <conditionalFormatting sqref="I43:I45 M43:M45">
    <cfRule type="cellIs" dxfId="1" priority="0" stopIfTrue="1" operator="lessThanOrEqual">
      <formula>0.05</formula>
    </cfRule>
  </conditionalFormatting>
  <conditionalFormatting sqref="G4:G39">
    <cfRule type="cellIs" dxfId="0" priority="1" stopIfTrue="1" operator="lessThanOrEqual">
      <formula>5</formula>
    </cfRule>
  </conditionalFormatting>
  <pageMargins left="0.75" right="0.75" top="1" bottom="1" header="0.5" footer="0.5"/>
  <pageSetup scale="44" orientation="portrait" horizontalDpi="4294967292" verticalDpi="4294967292"/>
  <headerFooter>
    <oddHeader>&amp;C&amp;"Verdana,Bold"&amp;14qPCR #46_x000D_RWPE1 Endpoint 5-Aza-dC Treated Comparison&amp;R&amp;14 1/13/14</oddHeader>
  </headerFooter>
  <colBreaks count="1" manualBreakCount="1">
    <brk id="20" max="1048575" man="1"/>
  </colBreaks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13" sqref="F13"/>
    </sheetView>
  </sheetViews>
  <sheetFormatPr baseColWidth="10" defaultRowHeight="13" x14ac:dyDescent="0"/>
  <sheetData>
    <row r="1" spans="1:8">
      <c r="A1" s="7" t="s">
        <v>6</v>
      </c>
    </row>
    <row r="2" spans="1:8">
      <c r="A2" s="7"/>
      <c r="B2" t="s">
        <v>2</v>
      </c>
      <c r="C2" t="s">
        <v>2</v>
      </c>
      <c r="D2" t="s">
        <v>3</v>
      </c>
      <c r="F2" t="s">
        <v>71</v>
      </c>
    </row>
    <row r="3" spans="1:8">
      <c r="B3" s="25">
        <v>39709</v>
      </c>
      <c r="C3" s="25">
        <v>39710</v>
      </c>
      <c r="D3" s="25">
        <v>39710</v>
      </c>
      <c r="H3" s="25">
        <v>39765</v>
      </c>
    </row>
    <row r="4" spans="1:8">
      <c r="A4" t="s">
        <v>61</v>
      </c>
      <c r="B4" s="26">
        <v>18.217810097372912</v>
      </c>
      <c r="C4" s="26">
        <v>18.761440820421718</v>
      </c>
      <c r="D4" s="26">
        <v>18.5498190637081</v>
      </c>
      <c r="F4" s="26">
        <f>AVERAGE(C4,D4)</f>
        <v>18.655629942064909</v>
      </c>
      <c r="H4" s="43">
        <v>18.676321728655278</v>
      </c>
    </row>
    <row r="5" spans="1:8">
      <c r="A5" t="s">
        <v>61</v>
      </c>
      <c r="B5" s="26">
        <v>18.807262508065744</v>
      </c>
      <c r="C5" s="26">
        <v>18.92219597877919</v>
      </c>
      <c r="D5" s="26">
        <v>18.808740804304016</v>
      </c>
      <c r="F5" s="26">
        <f t="shared" ref="F5:F15" si="0">AVERAGE(C5,D5)</f>
        <v>18.865468391541604</v>
      </c>
      <c r="H5" s="43">
        <v>18.598851705644861</v>
      </c>
    </row>
    <row r="6" spans="1:8">
      <c r="A6" t="s">
        <v>61</v>
      </c>
      <c r="B6" s="26">
        <v>18.48128509652507</v>
      </c>
      <c r="C6" s="26">
        <v>18.732492463197268</v>
      </c>
      <c r="D6" s="26">
        <v>18.601744185425929</v>
      </c>
      <c r="F6" s="26">
        <f t="shared" si="0"/>
        <v>18.667118324311598</v>
      </c>
      <c r="H6" s="43">
        <v>18.570556937732327</v>
      </c>
    </row>
    <row r="7" spans="1:8">
      <c r="A7" t="s">
        <v>63</v>
      </c>
      <c r="B7" s="26">
        <v>18.790362129136387</v>
      </c>
      <c r="C7" s="26">
        <v>19.021807791398871</v>
      </c>
      <c r="D7" s="26">
        <v>18.997854791937257</v>
      </c>
      <c r="F7" s="26">
        <f t="shared" si="0"/>
        <v>19.009831291668064</v>
      </c>
      <c r="H7" s="43">
        <v>18.717761369791102</v>
      </c>
    </row>
    <row r="8" spans="1:8">
      <c r="A8" t="s">
        <v>63</v>
      </c>
      <c r="B8" s="26">
        <v>19.057852686063896</v>
      </c>
      <c r="C8" s="26">
        <v>19.317050783082529</v>
      </c>
      <c r="D8" s="26">
        <v>19.132175656372269</v>
      </c>
      <c r="F8" s="26">
        <f t="shared" si="0"/>
        <v>19.224613219727399</v>
      </c>
      <c r="H8" s="43">
        <v>19.081357683432707</v>
      </c>
    </row>
    <row r="9" spans="1:8">
      <c r="A9" t="s">
        <v>63</v>
      </c>
      <c r="B9" s="26">
        <v>19.037753026423363</v>
      </c>
      <c r="C9" s="26">
        <v>19.134962448997605</v>
      </c>
      <c r="D9" s="26">
        <v>19.165884669827431</v>
      </c>
      <c r="F9" s="26">
        <f t="shared" si="0"/>
        <v>19.150423559412516</v>
      </c>
      <c r="H9" s="43">
        <v>18.95490983153303</v>
      </c>
    </row>
    <row r="10" spans="1:8">
      <c r="A10" t="s">
        <v>65</v>
      </c>
      <c r="B10" s="26">
        <v>18.9103242850871</v>
      </c>
      <c r="C10" s="26">
        <v>19.122634845724768</v>
      </c>
      <c r="D10" s="26">
        <v>19.05433033340098</v>
      </c>
      <c r="F10" s="26">
        <f t="shared" si="0"/>
        <v>19.088482589562872</v>
      </c>
      <c r="H10" s="43">
        <v>18.897715825781347</v>
      </c>
    </row>
    <row r="11" spans="1:8">
      <c r="A11" t="s">
        <v>65</v>
      </c>
      <c r="B11" s="26">
        <v>19.099949859607896</v>
      </c>
      <c r="C11" s="26">
        <v>19.427112671954148</v>
      </c>
      <c r="D11" s="26">
        <v>19.18716018004428</v>
      </c>
      <c r="F11" s="26">
        <f t="shared" si="0"/>
        <v>19.307136425999214</v>
      </c>
      <c r="H11" s="43">
        <v>18.88173298631353</v>
      </c>
    </row>
    <row r="12" spans="1:8">
      <c r="A12" t="s">
        <v>65</v>
      </c>
      <c r="B12" s="26">
        <v>18.961814350587645</v>
      </c>
      <c r="C12" s="26">
        <v>19.166133892252255</v>
      </c>
      <c r="D12" s="26">
        <v>19.031730590351174</v>
      </c>
      <c r="F12" s="26">
        <f t="shared" si="0"/>
        <v>19.098932241301714</v>
      </c>
      <c r="H12" s="43">
        <v>18.883233719365286</v>
      </c>
    </row>
    <row r="13" spans="1:8">
      <c r="A13" t="s">
        <v>67</v>
      </c>
      <c r="B13" s="26">
        <v>18.593312685043287</v>
      </c>
      <c r="C13" s="26">
        <v>18.895211081594837</v>
      </c>
      <c r="D13" s="26">
        <v>18.991803077484214</v>
      </c>
      <c r="F13" s="26">
        <f t="shared" si="0"/>
        <v>18.943507079539526</v>
      </c>
      <c r="H13" s="43">
        <v>18.565248911341307</v>
      </c>
    </row>
    <row r="14" spans="1:8">
      <c r="A14" t="s">
        <v>67</v>
      </c>
      <c r="B14" s="26">
        <v>18.771909975612139</v>
      </c>
      <c r="C14" s="26">
        <v>19.000458749595719</v>
      </c>
      <c r="D14" s="26">
        <v>18.890641470325196</v>
      </c>
      <c r="F14" s="26">
        <f t="shared" si="0"/>
        <v>18.945550109960458</v>
      </c>
      <c r="H14" s="43">
        <v>18.847819542518515</v>
      </c>
    </row>
    <row r="15" spans="1:8">
      <c r="A15" t="s">
        <v>67</v>
      </c>
      <c r="B15" s="26">
        <v>18.665928392533992</v>
      </c>
      <c r="C15" s="26">
        <v>18.634187546327418</v>
      </c>
      <c r="D15" s="26">
        <v>18.481414863297388</v>
      </c>
      <c r="F15" s="26">
        <f t="shared" si="0"/>
        <v>18.557801204812403</v>
      </c>
      <c r="H15" s="43">
        <v>18.358174359681009</v>
      </c>
    </row>
    <row r="17" spans="2:9">
      <c r="B17" t="s">
        <v>5</v>
      </c>
      <c r="C17" s="26">
        <f>CORREL(B4:B15,C4:C15)</f>
        <v>0.84728501468007567</v>
      </c>
      <c r="D17">
        <f>CORREL(B4:B15,D4:D15)</f>
        <v>0.82943200813841389</v>
      </c>
      <c r="H17" s="42">
        <f>CORREL(B4:B15,H4:H15)</f>
        <v>0.67455698501448202</v>
      </c>
      <c r="I17" s="25">
        <v>39709</v>
      </c>
    </row>
    <row r="18" spans="2:9">
      <c r="D18">
        <f>CORREL(C4:C15,D4:D15)</f>
        <v>0.91710708973981592</v>
      </c>
      <c r="H18" s="42">
        <f>CORREL(C4:C15,H4:H15)</f>
        <v>0.86837596868052513</v>
      </c>
      <c r="I18" s="44">
        <v>39710</v>
      </c>
    </row>
    <row r="19" spans="2:9">
      <c r="H19" s="42">
        <f>CORREL(D4:D15,H4:H15)</f>
        <v>0.80156898179357894</v>
      </c>
      <c r="I19" s="25">
        <v>39710</v>
      </c>
    </row>
  </sheetData>
  <phoneticPr fontId="4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Sheet1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2012-11-16T20:46:36Z</cp:lastPrinted>
  <dcterms:created xsi:type="dcterms:W3CDTF">2012-09-19T20:03:48Z</dcterms:created>
  <dcterms:modified xsi:type="dcterms:W3CDTF">2014-01-15T18:47:46Z</dcterms:modified>
</cp:coreProperties>
</file>