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1"/>
  </bookViews>
  <sheets>
    <sheet name="primers used" sheetId="2" r:id="rId1"/>
    <sheet name="raw data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0" i="1" l="1"/>
  <c r="P20" i="1"/>
  <c r="O20" i="1"/>
  <c r="Q8" i="1"/>
  <c r="P8" i="1"/>
  <c r="O8" i="1"/>
  <c r="G26" i="1"/>
  <c r="G27" i="1"/>
  <c r="G28" i="1"/>
  <c r="G29" i="1"/>
  <c r="G30" i="1"/>
  <c r="G31" i="1"/>
  <c r="G32" i="1"/>
  <c r="G33" i="1"/>
  <c r="G34" i="1"/>
  <c r="G35" i="1"/>
  <c r="G36" i="1"/>
  <c r="G37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  <c r="G3" i="1"/>
  <c r="G4" i="1"/>
  <c r="G5" i="1"/>
  <c r="G6" i="1"/>
  <c r="G7" i="1"/>
  <c r="G8" i="1"/>
  <c r="G9" i="1"/>
  <c r="G10" i="1"/>
  <c r="G11" i="1"/>
  <c r="G12" i="1"/>
  <c r="G13" i="1"/>
  <c r="Q31" i="1"/>
  <c r="M28" i="1"/>
  <c r="M29" i="1"/>
  <c r="M30" i="1"/>
  <c r="M31" i="1"/>
  <c r="N31" i="1"/>
  <c r="Q27" i="1"/>
  <c r="N27" i="1"/>
  <c r="Q28" i="1"/>
  <c r="N28" i="1"/>
  <c r="Q32" i="1"/>
  <c r="Q35" i="1"/>
  <c r="N29" i="1"/>
  <c r="N30" i="1"/>
  <c r="O32" i="1"/>
  <c r="O33" i="1"/>
  <c r="O35" i="1"/>
  <c r="P32" i="1"/>
  <c r="P33" i="1"/>
  <c r="O34" i="1"/>
  <c r="R33" i="1"/>
  <c r="R32" i="1"/>
  <c r="R31" i="1"/>
  <c r="S31" i="1"/>
  <c r="P31" i="1"/>
  <c r="O31" i="1"/>
  <c r="R30" i="1"/>
  <c r="Q30" i="1"/>
  <c r="S30" i="1"/>
  <c r="P30" i="1"/>
  <c r="O30" i="1"/>
  <c r="R29" i="1"/>
  <c r="Q29" i="1"/>
  <c r="S29" i="1"/>
  <c r="P29" i="1"/>
  <c r="O29" i="1"/>
  <c r="R28" i="1"/>
  <c r="S28" i="1"/>
  <c r="P28" i="1"/>
  <c r="O28" i="1"/>
  <c r="R27" i="1"/>
  <c r="S27" i="1"/>
  <c r="Q19" i="1"/>
  <c r="M16" i="1"/>
  <c r="M17" i="1"/>
  <c r="M18" i="1"/>
  <c r="M19" i="1"/>
  <c r="N19" i="1"/>
  <c r="Q15" i="1"/>
  <c r="N15" i="1"/>
  <c r="Q16" i="1"/>
  <c r="N16" i="1"/>
  <c r="Q17" i="1"/>
  <c r="N17" i="1"/>
  <c r="Q18" i="1"/>
  <c r="N18" i="1"/>
  <c r="Q23" i="1"/>
  <c r="O21" i="1"/>
  <c r="P21" i="1"/>
  <c r="O23" i="1"/>
  <c r="O22" i="1"/>
  <c r="R21" i="1"/>
  <c r="R20" i="1"/>
  <c r="R19" i="1"/>
  <c r="S19" i="1"/>
  <c r="P19" i="1"/>
  <c r="O19" i="1"/>
  <c r="R18" i="1"/>
  <c r="S18" i="1"/>
  <c r="P18" i="1"/>
  <c r="O18" i="1"/>
  <c r="R17" i="1"/>
  <c r="S17" i="1"/>
  <c r="P17" i="1"/>
  <c r="O17" i="1"/>
  <c r="R16" i="1"/>
  <c r="S16" i="1"/>
  <c r="P16" i="1"/>
  <c r="O16" i="1"/>
  <c r="R15" i="1"/>
  <c r="S15" i="1"/>
  <c r="O5" i="1"/>
  <c r="P5" i="1"/>
  <c r="O6" i="1"/>
  <c r="P6" i="1"/>
  <c r="O7" i="1"/>
  <c r="P7" i="1"/>
  <c r="P4" i="1"/>
  <c r="O4" i="1"/>
  <c r="Q7" i="1"/>
  <c r="M4" i="1"/>
  <c r="M5" i="1"/>
  <c r="M6" i="1"/>
  <c r="M7" i="1"/>
  <c r="N7" i="1"/>
  <c r="Q3" i="1"/>
  <c r="N3" i="1"/>
  <c r="Q4" i="1"/>
  <c r="N4" i="1"/>
  <c r="Q5" i="1"/>
  <c r="N5" i="1"/>
  <c r="Q6" i="1"/>
  <c r="N6" i="1"/>
  <c r="Q11" i="1"/>
  <c r="R4" i="1"/>
  <c r="R5" i="1"/>
  <c r="R6" i="1"/>
  <c r="R7" i="1"/>
  <c r="R3" i="1"/>
  <c r="S6" i="1"/>
  <c r="L37" i="1"/>
  <c r="L25" i="1"/>
  <c r="L13" i="1"/>
  <c r="L1" i="1"/>
  <c r="R9" i="1"/>
  <c r="R8" i="1"/>
  <c r="S3" i="1"/>
  <c r="S4" i="1"/>
  <c r="S5" i="1"/>
  <c r="S7" i="1"/>
  <c r="O9" i="1"/>
  <c r="P9" i="1"/>
  <c r="O10" i="1"/>
  <c r="O11" i="1"/>
</calcChain>
</file>

<file path=xl/sharedStrings.xml><?xml version="1.0" encoding="utf-8"?>
<sst xmlns="http://schemas.openxmlformats.org/spreadsheetml/2006/main" count="177" uniqueCount="65">
  <si>
    <t>background stop</t>
    <phoneticPr fontId="5" type="noConversion"/>
  </si>
  <si>
    <t>threshold</t>
    <phoneticPr fontId="5" type="noConversion"/>
  </si>
  <si>
    <t>RT</t>
    <phoneticPr fontId="5" type="noConversion"/>
  </si>
  <si>
    <t>H2O</t>
    <phoneticPr fontId="5" type="noConversion"/>
  </si>
  <si>
    <t>noRT</t>
    <phoneticPr fontId="5" type="noConversion"/>
  </si>
  <si>
    <t>A01</t>
  </si>
  <si>
    <t>SYBR</t>
  </si>
  <si>
    <t>A02</t>
  </si>
  <si>
    <t>A03</t>
  </si>
  <si>
    <t>A04</t>
  </si>
  <si>
    <t>A05</t>
  </si>
  <si>
    <t>A06</t>
  </si>
  <si>
    <t>A07</t>
  </si>
  <si>
    <t>A08</t>
  </si>
  <si>
    <t>A09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</si>
  <si>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</si>
  <si>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</si>
  <si>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</si>
  <si>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</si>
  <si>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</si>
  <si>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</si>
  <si>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</si>
  <si>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</si>
  <si>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</si>
  <si>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</si>
  <si>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</si>
  <si>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</si>
  <si>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</si>
  <si>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</si>
  <si>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</si>
  <si>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</si>
  <si>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</si>
  <si>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</si>
  <si>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</si>
  <si>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</si>
  <si>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</si>
  <si>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</si>
  <si>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</si>
  <si>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</si>
  <si>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</si>
  <si>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</si>
  <si>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Gene</t>
    <phoneticPr fontId="5" type="noConversion"/>
  </si>
  <si>
    <t>Stdev</t>
  </si>
  <si>
    <t>slope</t>
  </si>
  <si>
    <t>E=</t>
  </si>
  <si>
    <t>ΔE=</t>
  </si>
  <si>
    <t>avgE=</t>
  </si>
  <si>
    <t>Well</t>
  </si>
  <si>
    <t>Fluor</t>
  </si>
  <si>
    <t>Threshold Cycle (Ct)</t>
  </si>
  <si>
    <t>H2O</t>
    <phoneticPr fontId="5" type="noConversion"/>
  </si>
  <si>
    <t>noRT</t>
    <phoneticPr fontId="5" type="noConversion"/>
  </si>
  <si>
    <t>CV</t>
    <phoneticPr fontId="5" type="noConversion"/>
  </si>
  <si>
    <t>Avg Ct</t>
    <phoneticPr fontId="5" type="noConversion"/>
  </si>
  <si>
    <t>Δ 1st dil</t>
    <phoneticPr fontId="5" type="noConversion"/>
  </si>
  <si>
    <t>Δ 2nd dil</t>
    <phoneticPr fontId="5" type="noConversion"/>
  </si>
  <si>
    <t>A10</t>
    <phoneticPr fontId="5" type="noConversion"/>
  </si>
  <si>
    <t>RT</t>
    <phoneticPr fontId="5" type="noConversion"/>
  </si>
  <si>
    <t>primers used</t>
    <phoneticPr fontId="5" type="noConversion"/>
  </si>
  <si>
    <t>background start</t>
    <phoneticPr fontId="5" type="noConversion"/>
  </si>
  <si>
    <t>Tm</t>
    <phoneticPr fontId="5" type="noConversion"/>
  </si>
  <si>
    <t>Nes_3</t>
  </si>
  <si>
    <t>Nes_4</t>
  </si>
  <si>
    <t>Nes_5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</si>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</sst>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0.0000"/>
    <numFmt numFmtId="166" formatCode="0.000"/>
    <numFmt numFmtId="167" formatCode="0.0"/>
  </numFmts>
  <fonts count="9" x14ac:knownFonts="1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8.25"/>
      <color indexed="8"/>
      <name val="Tahoma"/>
    </font>
    <font>
      <sz val="10"/>
      <name val="Lucida Grande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 applyAlignment="1" applyProtection="1">
      <alignment vertical="top"/>
    </xf>
    <xf numFmtId="49" fontId="6" fillId="2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49" fontId="0" fillId="0" borderId="3" xfId="0" applyNumberFormat="1" applyBorder="1" applyAlignment="1" applyProtection="1">
      <alignment vertical="top"/>
    </xf>
    <xf numFmtId="49" fontId="6" fillId="2" borderId="3" xfId="0" applyNumberFormat="1" applyFont="1" applyFill="1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3" xfId="0" applyBorder="1"/>
    <xf numFmtId="0" fontId="3" fillId="0" borderId="0" xfId="0" applyFont="1"/>
    <xf numFmtId="0" fontId="4" fillId="0" borderId="2" xfId="0" applyFont="1" applyBorder="1"/>
    <xf numFmtId="0" fontId="3" fillId="0" borderId="2" xfId="0" applyFont="1" applyBorder="1"/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2" fontId="4" fillId="0" borderId="0" xfId="0" applyNumberFormat="1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165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10" fontId="0" fillId="0" borderId="3" xfId="0" applyNumberFormat="1" applyBorder="1"/>
    <xf numFmtId="10" fontId="0" fillId="0" borderId="0" xfId="0" applyNumberFormat="1" applyBorder="1"/>
    <xf numFmtId="10" fontId="0" fillId="0" borderId="2" xfId="0" applyNumberFormat="1" applyBorder="1"/>
    <xf numFmtId="2" fontId="0" fillId="0" borderId="0" xfId="0" applyNumberFormat="1"/>
    <xf numFmtId="166" fontId="0" fillId="0" borderId="0" xfId="0" applyNumberFormat="1"/>
    <xf numFmtId="0" fontId="0" fillId="0" borderId="2" xfId="0" applyBorder="1"/>
    <xf numFmtId="0" fontId="1" fillId="0" borderId="2" xfId="0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 applyProtection="1">
      <alignment horizontal="center" vertical="top"/>
    </xf>
    <xf numFmtId="2" fontId="0" fillId="0" borderId="3" xfId="0" applyNumberFormat="1" applyBorder="1" applyAlignment="1" applyProtection="1">
      <alignment horizontal="center" vertical="top"/>
    </xf>
    <xf numFmtId="2" fontId="0" fillId="0" borderId="0" xfId="0" applyNumberFormat="1" applyAlignment="1">
      <alignment horizontal="center"/>
    </xf>
    <xf numFmtId="49" fontId="0" fillId="0" borderId="8" xfId="0" applyNumberFormat="1" applyBorder="1" applyAlignment="1" applyProtection="1">
      <alignment vertical="top"/>
    </xf>
    <xf numFmtId="49" fontId="6" fillId="2" borderId="8" xfId="0" applyNumberFormat="1" applyFont="1" applyFill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2" fontId="0" fillId="0" borderId="8" xfId="0" applyNumberFormat="1" applyBorder="1" applyAlignment="1" applyProtection="1">
      <alignment horizontal="center" vertical="top"/>
    </xf>
    <xf numFmtId="0" fontId="0" fillId="0" borderId="8" xfId="0" applyBorder="1"/>
    <xf numFmtId="165" fontId="0" fillId="0" borderId="8" xfId="0" applyNumberFormat="1" applyBorder="1"/>
    <xf numFmtId="49" fontId="2" fillId="0" borderId="8" xfId="0" applyNumberFormat="1" applyFont="1" applyBorder="1" applyAlignment="1" applyProtection="1">
      <alignment vertical="top"/>
    </xf>
    <xf numFmtId="49" fontId="8" fillId="0" borderId="8" xfId="0" applyNumberFormat="1" applyFont="1" applyBorder="1" applyAlignment="1" applyProtection="1">
      <alignment vertical="top"/>
    </xf>
    <xf numFmtId="0" fontId="8" fillId="0" borderId="8" xfId="0" applyFont="1" applyBorder="1" applyAlignment="1" applyProtection="1">
      <alignment vertical="top"/>
    </xf>
    <xf numFmtId="2" fontId="8" fillId="0" borderId="8" xfId="0" applyNumberFormat="1" applyFont="1" applyBorder="1" applyAlignment="1" applyProtection="1">
      <alignment horizontal="center" vertical="top"/>
    </xf>
    <xf numFmtId="0" fontId="8" fillId="0" borderId="8" xfId="0" applyFont="1" applyBorder="1"/>
    <xf numFmtId="165" fontId="8" fillId="0" borderId="8" xfId="0" applyNumberFormat="1" applyFont="1" applyBorder="1"/>
    <xf numFmtId="167" fontId="0" fillId="0" borderId="2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8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3" borderId="0" xfId="0" applyFill="1"/>
    <xf numFmtId="0" fontId="3" fillId="3" borderId="0" xfId="0" applyFont="1" applyFill="1"/>
    <xf numFmtId="164" fontId="4" fillId="3" borderId="0" xfId="0" applyNumberFormat="1" applyFont="1" applyFill="1" applyAlignment="1">
      <alignment horizontal="center"/>
    </xf>
    <xf numFmtId="2" fontId="4" fillId="3" borderId="3" xfId="0" applyNumberFormat="1" applyFont="1" applyFill="1" applyBorder="1" applyAlignment="1">
      <alignment horizontal="center"/>
    </xf>
    <xf numFmtId="10" fontId="0" fillId="3" borderId="3" xfId="0" applyNumberFormat="1" applyFill="1" applyBorder="1"/>
    <xf numFmtId="2" fontId="0" fillId="3" borderId="0" xfId="0" applyNumberFormat="1" applyFill="1"/>
    <xf numFmtId="2" fontId="4" fillId="3" borderId="0" xfId="0" applyNumberFormat="1" applyFont="1" applyFill="1" applyBorder="1" applyAlignment="1">
      <alignment horizontal="center"/>
    </xf>
    <xf numFmtId="10" fontId="0" fillId="3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qPCR #51: Efficiency Curve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'raw data'!$L$13:$R$13</c:f>
              <c:strCache>
                <c:ptCount val="1"/>
                <c:pt idx="0">
                  <c:v>Nes_4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data'!$R$15:$R$19</c:f>
                <c:numCache>
                  <c:formatCode>General</c:formatCode>
                  <c:ptCount val="5"/>
                  <c:pt idx="0">
                    <c:v>0.460527521155831</c:v>
                  </c:pt>
                  <c:pt idx="1">
                    <c:v>0.629778099729675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data'!$R$15:$R$19</c:f>
                <c:numCache>
                  <c:formatCode>General</c:formatCode>
                  <c:ptCount val="5"/>
                  <c:pt idx="0">
                    <c:v>0.460527521155831</c:v>
                  </c:pt>
                  <c:pt idx="1">
                    <c:v>0.629778099729675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data'!$N$15:$N$19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data'!$Q$15:$Q$17</c:f>
              <c:numCache>
                <c:formatCode>0.00</c:formatCode>
                <c:ptCount val="3"/>
                <c:pt idx="0">
                  <c:v>30.58434355267799</c:v>
                </c:pt>
                <c:pt idx="1">
                  <c:v>34.15062721230604</c:v>
                </c:pt>
                <c:pt idx="2">
                  <c:v>36.74046770270477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'raw data'!$L$1:$R$1</c:f>
              <c:strCache>
                <c:ptCount val="1"/>
                <c:pt idx="0">
                  <c:v>Nes_3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data'!$R$3:$R$7</c:f>
                <c:numCache>
                  <c:formatCode>General</c:formatCode>
                  <c:ptCount val="5"/>
                  <c:pt idx="0">
                    <c:v>0.512545612720382</c:v>
                  </c:pt>
                  <c:pt idx="1">
                    <c:v>0.209813006598568</c:v>
                  </c:pt>
                  <c:pt idx="2">
                    <c:v>0.16735939672537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data'!$R$3:$R$7</c:f>
                <c:numCache>
                  <c:formatCode>General</c:formatCode>
                  <c:ptCount val="5"/>
                  <c:pt idx="0">
                    <c:v>0.512545612720382</c:v>
                  </c:pt>
                  <c:pt idx="1">
                    <c:v>0.209813006598568</c:v>
                  </c:pt>
                  <c:pt idx="2">
                    <c:v>0.16735939672537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data'!$N$3:$N$7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data'!$Q$3:$Q$6</c:f>
              <c:numCache>
                <c:formatCode>0.00</c:formatCode>
                <c:ptCount val="4"/>
                <c:pt idx="0">
                  <c:v>29.7454718920124</c:v>
                </c:pt>
                <c:pt idx="1">
                  <c:v>32.84937391526309</c:v>
                </c:pt>
                <c:pt idx="2">
                  <c:v>35.59176481947293</c:v>
                </c:pt>
                <c:pt idx="3">
                  <c:v>35.9715007247995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'raw data'!$L$25:$R$25</c:f>
              <c:strCache>
                <c:ptCount val="1"/>
                <c:pt idx="0">
                  <c:v>Nes_5</c:v>
                </c:pt>
              </c:strCache>
            </c:strRef>
          </c:tx>
          <c:errBars>
            <c:errDir val="y"/>
            <c:errBarType val="both"/>
            <c:errValType val="cust"/>
            <c:noEndCap val="1"/>
            <c:plus>
              <c:numRef>
                <c:f>'raw data'!$R$27:$R$31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plus>
            <c:minus>
              <c:numRef>
                <c:f>'raw data'!$R$27:$R$31</c:f>
                <c:numCache>
                  <c:formatCode>General</c:formatCode>
                  <c:ptCount val="5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xVal>
            <c:numRef>
              <c:f>'raw data'!$N$27:$N$31</c:f>
              <c:numCache>
                <c:formatCode>General</c:formatCode>
                <c:ptCount val="5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-3.0</c:v>
                </c:pt>
                <c:pt idx="4">
                  <c:v>-4.0</c:v>
                </c:pt>
              </c:numCache>
            </c:numRef>
          </c:xVal>
          <c:yVal>
            <c:numRef>
              <c:f>'raw data'!$Q$27:$Q$31</c:f>
              <c:numCache>
                <c:formatCode>0.00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065928"/>
        <c:axId val="240564424"/>
      </c:scatterChart>
      <c:valAx>
        <c:axId val="24106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Log Concentration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40564424"/>
        <c:crosses val="autoZero"/>
        <c:crossBetween val="midCat"/>
      </c:valAx>
      <c:valAx>
        <c:axId val="240564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41065928"/>
        <c:crossesAt val="0.1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175491</xdr:colOff>
      <xdr:row>0</xdr:row>
      <xdr:rowOff>0</xdr:rowOff>
    </xdr:from>
    <xdr:to>
      <xdr:col>27</xdr:col>
      <xdr:colOff>175491</xdr:colOff>
      <xdr:row>27</xdr:row>
      <xdr:rowOff>63372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A9"/>
    </sheetView>
  </sheetViews>
  <sheetFormatPr baseColWidth="10" defaultRowHeight="13" x14ac:dyDescent="0"/>
  <cols>
    <col min="3" max="3" width="13.42578125" bestFit="1" customWidth="1"/>
  </cols>
  <sheetData>
    <row r="1" spans="1:4">
      <c r="A1" s="8" t="s">
        <v>58</v>
      </c>
    </row>
    <row r="2" spans="1:4">
      <c r="A2" t="s">
        <v>61</v>
      </c>
    </row>
    <row r="3" spans="1:4">
      <c r="A3" t="s">
        <v>62</v>
      </c>
    </row>
    <row r="4" spans="1:4">
      <c r="A4" t="s">
        <v>63</v>
      </c>
    </row>
    <row r="5" spans="1:4">
      <c r="C5" t="s">
        <v>59</v>
      </c>
      <c r="D5">
        <v>2</v>
      </c>
    </row>
    <row r="6" spans="1:4">
      <c r="C6" t="s">
        <v>0</v>
      </c>
      <c r="D6">
        <v>12</v>
      </c>
    </row>
    <row r="7" spans="1:4">
      <c r="C7" t="s">
        <v>1</v>
      </c>
      <c r="D7">
        <v>100</v>
      </c>
    </row>
  </sheetData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U38"/>
  <sheetViews>
    <sheetView tabSelected="1" zoomScale="99" zoomScaleNormal="99" zoomScalePageLayoutView="99" workbookViewId="0">
      <selection activeCell="L14" sqref="L14"/>
    </sheetView>
  </sheetViews>
  <sheetFormatPr baseColWidth="10" defaultRowHeight="13" x14ac:dyDescent="0"/>
  <cols>
    <col min="2" max="2" width="7.28515625" bestFit="1" customWidth="1"/>
    <col min="3" max="5" width="0" hidden="1" customWidth="1"/>
    <col min="6" max="6" width="5.5703125" style="48" bestFit="1" customWidth="1"/>
    <col min="8" max="8" width="4.7109375" bestFit="1" customWidth="1"/>
    <col min="9" max="9" width="6.5703125" bestFit="1" customWidth="1"/>
    <col min="10" max="10" width="6.5703125" style="62" customWidth="1"/>
    <col min="11" max="11" width="9.140625" customWidth="1"/>
    <col min="12" max="12" width="1.85546875" customWidth="1"/>
    <col min="13" max="13" width="6" customWidth="1"/>
    <col min="14" max="14" width="5.85546875" bestFit="1" customWidth="1"/>
    <col min="15" max="16" width="7.42578125" style="32" bestFit="1" customWidth="1"/>
    <col min="17" max="17" width="7.42578125" style="29" bestFit="1" customWidth="1"/>
    <col min="18" max="18" width="7.42578125" style="23" bestFit="1" customWidth="1"/>
    <col min="19" max="19" width="7.42578125" bestFit="1" customWidth="1"/>
  </cols>
  <sheetData>
    <row r="1" spans="1:19" ht="14" thickBot="1">
      <c r="A1" s="43" t="s">
        <v>47</v>
      </c>
      <c r="B1" s="43" t="s">
        <v>48</v>
      </c>
      <c r="C1" s="43"/>
      <c r="D1" s="43"/>
      <c r="E1" s="43"/>
      <c r="F1" s="45" t="s">
        <v>49</v>
      </c>
      <c r="G1" s="43" t="s">
        <v>41</v>
      </c>
      <c r="H1" s="43"/>
      <c r="I1" s="43"/>
      <c r="J1" s="61" t="s">
        <v>60</v>
      </c>
      <c r="L1" s="64" t="str">
        <f>G2</f>
        <v>Nes_3</v>
      </c>
      <c r="M1" s="64"/>
      <c r="N1" s="65"/>
      <c r="O1" s="65"/>
      <c r="P1" s="65"/>
      <c r="Q1" s="65"/>
      <c r="R1" s="65"/>
      <c r="S1" s="65"/>
    </row>
    <row r="2" spans="1:19">
      <c r="A2" s="1" t="s">
        <v>5</v>
      </c>
      <c r="B2" s="2" t="s">
        <v>6</v>
      </c>
      <c r="C2" s="1"/>
      <c r="D2" s="1"/>
      <c r="E2" s="3"/>
      <c r="F2" s="46">
        <v>30.107896370434393</v>
      </c>
      <c r="G2" t="str">
        <f>'primers used'!A2</f>
        <v>Nes_3</v>
      </c>
      <c r="H2" t="s">
        <v>2</v>
      </c>
      <c r="I2">
        <v>1</v>
      </c>
      <c r="J2" s="62">
        <v>82</v>
      </c>
      <c r="N2" s="9"/>
      <c r="O2" s="44" t="s">
        <v>54</v>
      </c>
      <c r="P2" s="44" t="s">
        <v>55</v>
      </c>
      <c r="Q2" s="31" t="s">
        <v>53</v>
      </c>
      <c r="R2" s="25" t="s">
        <v>42</v>
      </c>
      <c r="S2" s="18" t="s">
        <v>52</v>
      </c>
    </row>
    <row r="3" spans="1:19">
      <c r="A3" s="1" t="s">
        <v>7</v>
      </c>
      <c r="B3" s="2" t="s">
        <v>6</v>
      </c>
      <c r="C3" s="1"/>
      <c r="D3" s="1"/>
      <c r="E3" s="3"/>
      <c r="F3" s="46">
        <v>32.997734115010076</v>
      </c>
      <c r="G3" t="str">
        <f>G2</f>
        <v>Nes_3</v>
      </c>
      <c r="H3" t="s">
        <v>2</v>
      </c>
      <c r="I3">
        <v>0.1</v>
      </c>
      <c r="J3" s="62">
        <v>82</v>
      </c>
      <c r="M3" s="66">
        <v>1</v>
      </c>
      <c r="N3" s="67">
        <f>LOG(M3)</f>
        <v>0</v>
      </c>
      <c r="O3" s="68"/>
      <c r="P3" s="68"/>
      <c r="Q3" s="69">
        <f>AVERAGE(F2,F7)</f>
        <v>29.745471892012397</v>
      </c>
      <c r="R3" s="69">
        <f>STDEV(F2,F7)</f>
        <v>0.51254561272038202</v>
      </c>
      <c r="S3" s="70">
        <f>R3/Q3</f>
        <v>1.7231046613787854E-2</v>
      </c>
    </row>
    <row r="4" spans="1:19">
      <c r="A4" s="1" t="s">
        <v>8</v>
      </c>
      <c r="B4" s="2" t="s">
        <v>6</v>
      </c>
      <c r="C4" s="1"/>
      <c r="D4" s="1"/>
      <c r="E4" s="3"/>
      <c r="F4" s="46">
        <v>35.710105783792727</v>
      </c>
      <c r="G4" t="str">
        <f>G3</f>
        <v>Nes_3</v>
      </c>
      <c r="H4" t="s">
        <v>2</v>
      </c>
      <c r="I4" s="41">
        <v>0.01</v>
      </c>
      <c r="J4" s="62">
        <v>82.5</v>
      </c>
      <c r="M4" s="71">
        <f>M3/10</f>
        <v>0.1</v>
      </c>
      <c r="N4" s="67">
        <f>LOG(M4)</f>
        <v>-1</v>
      </c>
      <c r="O4" s="68">
        <f>F3-F2</f>
        <v>2.8898377445756829</v>
      </c>
      <c r="P4" s="68">
        <f>F8-F7</f>
        <v>3.3179663019257042</v>
      </c>
      <c r="Q4" s="72">
        <f t="shared" ref="Q4:Q7" si="0">AVERAGE(F3,F8)</f>
        <v>32.849373915263087</v>
      </c>
      <c r="R4" s="72">
        <f t="shared" ref="R4:R7" si="1">STDEV(F3,F8)</f>
        <v>0.20981300659856825</v>
      </c>
      <c r="S4" s="73">
        <f t="shared" ref="S4:S7" si="2">R4/Q4</f>
        <v>6.3871234544619748E-3</v>
      </c>
    </row>
    <row r="5" spans="1:19">
      <c r="A5" s="1" t="s">
        <v>9</v>
      </c>
      <c r="B5" s="2" t="s">
        <v>6</v>
      </c>
      <c r="C5" s="1"/>
      <c r="D5" s="1"/>
      <c r="E5" s="3"/>
      <c r="F5" s="46">
        <v>35.97150072479949</v>
      </c>
      <c r="G5" t="str">
        <f>G4</f>
        <v>Nes_3</v>
      </c>
      <c r="H5" t="s">
        <v>2</v>
      </c>
      <c r="I5" s="42">
        <v>1E-3</v>
      </c>
      <c r="J5" s="62">
        <v>82.5</v>
      </c>
      <c r="M5" s="71">
        <f t="shared" ref="M5:M7" si="3">M4/10</f>
        <v>0.01</v>
      </c>
      <c r="N5" s="67">
        <f>LOG(M5)</f>
        <v>-2</v>
      </c>
      <c r="O5" s="68">
        <f t="shared" ref="O5:O7" si="4">F4-F3</f>
        <v>2.7123716687826516</v>
      </c>
      <c r="P5" s="68">
        <f t="shared" ref="P5:P7" si="5">F9-F8</f>
        <v>2.7724101396370244</v>
      </c>
      <c r="Q5" s="72">
        <f t="shared" si="0"/>
        <v>35.591764819472928</v>
      </c>
      <c r="R5" s="72">
        <f t="shared" si="1"/>
        <v>0.16735939672537029</v>
      </c>
      <c r="S5" s="73">
        <f t="shared" si="2"/>
        <v>4.7021943860958756E-3</v>
      </c>
    </row>
    <row r="6" spans="1:19">
      <c r="A6" s="49" t="s">
        <v>10</v>
      </c>
      <c r="B6" s="50" t="s">
        <v>6</v>
      </c>
      <c r="C6" s="49"/>
      <c r="D6" s="49"/>
      <c r="E6" s="51"/>
      <c r="F6" s="52" t="s">
        <v>64</v>
      </c>
      <c r="G6" s="53" t="str">
        <f t="shared" ref="G6:G13" si="6">G5</f>
        <v>Nes_3</v>
      </c>
      <c r="H6" s="53" t="s">
        <v>2</v>
      </c>
      <c r="I6" s="54">
        <v>1E-4</v>
      </c>
      <c r="J6" s="63">
        <v>58.5</v>
      </c>
      <c r="M6" s="20">
        <f t="shared" si="3"/>
        <v>1E-3</v>
      </c>
      <c r="N6" s="8">
        <f>LOG(M6)</f>
        <v>-3</v>
      </c>
      <c r="O6" s="11">
        <f t="shared" si="4"/>
        <v>0.2613949410067633</v>
      </c>
      <c r="P6" s="11" t="e">
        <f t="shared" si="5"/>
        <v>#VALUE!</v>
      </c>
      <c r="Q6" s="30">
        <f t="shared" si="0"/>
        <v>35.97150072479949</v>
      </c>
      <c r="R6" s="24" t="e">
        <f t="shared" si="1"/>
        <v>#DIV/0!</v>
      </c>
      <c r="S6" s="39" t="e">
        <f t="shared" si="2"/>
        <v>#DIV/0!</v>
      </c>
    </row>
    <row r="7" spans="1:19">
      <c r="A7" s="1" t="s">
        <v>11</v>
      </c>
      <c r="B7" s="2" t="s">
        <v>6</v>
      </c>
      <c r="C7" s="1"/>
      <c r="D7" s="1"/>
      <c r="E7" s="3"/>
      <c r="F7" s="46">
        <v>29.383047413590401</v>
      </c>
      <c r="G7" t="str">
        <f t="shared" si="6"/>
        <v>Nes_3</v>
      </c>
      <c r="H7" t="s">
        <v>2</v>
      </c>
      <c r="I7">
        <v>1</v>
      </c>
      <c r="J7" s="62">
        <v>82</v>
      </c>
      <c r="M7" s="21">
        <f t="shared" si="3"/>
        <v>1E-4</v>
      </c>
      <c r="N7" s="10">
        <f>LOG(M7)</f>
        <v>-4</v>
      </c>
      <c r="O7" s="12" t="e">
        <f t="shared" si="4"/>
        <v>#VALUE!</v>
      </c>
      <c r="P7" s="12" t="e">
        <f t="shared" si="5"/>
        <v>#VALUE!</v>
      </c>
      <c r="Q7" s="16" t="e">
        <f t="shared" si="0"/>
        <v>#DIV/0!</v>
      </c>
      <c r="R7" s="27" t="e">
        <f t="shared" si="1"/>
        <v>#DIV/0!</v>
      </c>
      <c r="S7" s="40" t="e">
        <f t="shared" si="2"/>
        <v>#DIV/0!</v>
      </c>
    </row>
    <row r="8" spans="1:19">
      <c r="A8" s="1" t="s">
        <v>12</v>
      </c>
      <c r="B8" s="2" t="s">
        <v>6</v>
      </c>
      <c r="C8" s="1"/>
      <c r="D8" s="1"/>
      <c r="E8" s="3"/>
      <c r="F8" s="46">
        <v>32.701013715516105</v>
      </c>
      <c r="G8" t="str">
        <f t="shared" si="6"/>
        <v>Nes_3</v>
      </c>
      <c r="H8" t="s">
        <v>2</v>
      </c>
      <c r="I8">
        <v>0.1</v>
      </c>
      <c r="J8" s="62">
        <v>82.5</v>
      </c>
      <c r="N8" s="13" t="s">
        <v>43</v>
      </c>
      <c r="O8" s="33">
        <f>SLOPE(F2:F4,N3:N5)</f>
        <v>-2.8011047066791672</v>
      </c>
      <c r="P8" s="33">
        <f>SLOPE(F7:F9,N3:N5)</f>
        <v>-3.0451882207813643</v>
      </c>
      <c r="Q8" s="29">
        <f>SLOPE(Q3:Q5,N3:N5)</f>
        <v>-2.9231464637302658</v>
      </c>
      <c r="R8" s="34" t="str">
        <f>F12</f>
        <v>N/A</v>
      </c>
      <c r="S8" s="35" t="s">
        <v>50</v>
      </c>
    </row>
    <row r="9" spans="1:19">
      <c r="A9" s="1" t="s">
        <v>13</v>
      </c>
      <c r="B9" s="2" t="s">
        <v>6</v>
      </c>
      <c r="C9" s="1"/>
      <c r="D9" s="1"/>
      <c r="E9" s="3"/>
      <c r="F9" s="46">
        <v>35.473423855153129</v>
      </c>
      <c r="G9" t="str">
        <f t="shared" si="6"/>
        <v>Nes_3</v>
      </c>
      <c r="H9" t="s">
        <v>2</v>
      </c>
      <c r="I9" s="41">
        <v>0.01</v>
      </c>
      <c r="J9" s="62">
        <v>82.5</v>
      </c>
      <c r="N9" s="13" t="s">
        <v>44</v>
      </c>
      <c r="O9" s="33">
        <f>10^(-1/O8)</f>
        <v>2.2751079407470294</v>
      </c>
      <c r="P9" s="33">
        <f>10^(-1/P8)</f>
        <v>2.1300359155996649</v>
      </c>
      <c r="R9" s="17" t="str">
        <f>F13</f>
        <v>N/A</v>
      </c>
      <c r="S9" s="28" t="s">
        <v>51</v>
      </c>
    </row>
    <row r="10" spans="1:19">
      <c r="A10" s="1" t="s">
        <v>14</v>
      </c>
      <c r="B10" s="2" t="s">
        <v>6</v>
      </c>
      <c r="C10" s="1"/>
      <c r="D10" s="1"/>
      <c r="E10" s="3"/>
      <c r="F10" s="46" t="s">
        <v>64</v>
      </c>
      <c r="G10" t="str">
        <f t="shared" si="6"/>
        <v>Nes_3</v>
      </c>
      <c r="H10" t="s">
        <v>2</v>
      </c>
      <c r="I10" s="42">
        <v>1E-3</v>
      </c>
      <c r="J10" s="62">
        <v>82.5</v>
      </c>
      <c r="N10" s="14" t="s">
        <v>45</v>
      </c>
      <c r="O10" s="33">
        <f>ABS(O9-P9)</f>
        <v>0.1450720251473645</v>
      </c>
      <c r="P10" s="33"/>
      <c r="Q10" s="15"/>
      <c r="R10" s="26"/>
    </row>
    <row r="11" spans="1:19">
      <c r="A11" s="49" t="s">
        <v>56</v>
      </c>
      <c r="B11" s="50" t="s">
        <v>6</v>
      </c>
      <c r="C11" s="49"/>
      <c r="D11" s="49"/>
      <c r="E11" s="51"/>
      <c r="F11" s="52" t="s">
        <v>64</v>
      </c>
      <c r="G11" s="53" t="str">
        <f t="shared" si="6"/>
        <v>Nes_3</v>
      </c>
      <c r="H11" s="53" t="s">
        <v>2</v>
      </c>
      <c r="I11" s="54">
        <v>1E-4</v>
      </c>
      <c r="J11" s="63">
        <v>57</v>
      </c>
      <c r="N11" s="13" t="s">
        <v>46</v>
      </c>
      <c r="O11" s="33">
        <f>AVERAGE(O9,P9)</f>
        <v>2.2025719281733469</v>
      </c>
      <c r="P11" s="33"/>
      <c r="Q11" s="33">
        <f>10^(-1/Q8)</f>
        <v>2.1983514519346445</v>
      </c>
      <c r="R11" s="26"/>
    </row>
    <row r="12" spans="1:19">
      <c r="A12" s="1" t="s">
        <v>15</v>
      </c>
      <c r="B12" s="2" t="s">
        <v>6</v>
      </c>
      <c r="C12" s="1"/>
      <c r="D12" s="1"/>
      <c r="E12" s="3"/>
      <c r="F12" s="46" t="s">
        <v>64</v>
      </c>
      <c r="G12" t="str">
        <f t="shared" si="6"/>
        <v>Nes_3</v>
      </c>
      <c r="H12" t="s">
        <v>3</v>
      </c>
      <c r="J12" s="62">
        <v>56.5</v>
      </c>
    </row>
    <row r="13" spans="1:19" ht="14" thickBot="1">
      <c r="A13" s="1" t="s">
        <v>16</v>
      </c>
      <c r="B13" s="2" t="s">
        <v>6</v>
      </c>
      <c r="C13" s="1"/>
      <c r="D13" s="1"/>
      <c r="E13" s="3"/>
      <c r="F13" s="46" t="s">
        <v>64</v>
      </c>
      <c r="G13" t="str">
        <f t="shared" si="6"/>
        <v>Nes_3</v>
      </c>
      <c r="H13" s="43" t="s">
        <v>4</v>
      </c>
      <c r="I13" s="43"/>
      <c r="J13" s="61">
        <v>58</v>
      </c>
      <c r="L13" s="64" t="str">
        <f>G14</f>
        <v>Nes_4</v>
      </c>
      <c r="M13" s="64"/>
      <c r="N13" s="65"/>
      <c r="O13" s="65"/>
      <c r="P13" s="65"/>
      <c r="Q13" s="65"/>
      <c r="R13" s="65"/>
      <c r="S13" s="65"/>
    </row>
    <row r="14" spans="1:19">
      <c r="A14" s="4" t="s">
        <v>17</v>
      </c>
      <c r="B14" s="5" t="s">
        <v>6</v>
      </c>
      <c r="C14" s="4"/>
      <c r="D14" s="4"/>
      <c r="E14" s="6"/>
      <c r="F14" s="47">
        <v>30.909985685810312</v>
      </c>
      <c r="G14" s="7" t="str">
        <f>'primers used'!A3</f>
        <v>Nes_4</v>
      </c>
      <c r="H14" t="s">
        <v>2</v>
      </c>
      <c r="I14">
        <v>1</v>
      </c>
      <c r="J14" s="62">
        <v>88.5</v>
      </c>
      <c r="N14" s="9"/>
      <c r="O14" s="44" t="s">
        <v>54</v>
      </c>
      <c r="P14" s="44" t="s">
        <v>55</v>
      </c>
      <c r="Q14" s="31" t="s">
        <v>53</v>
      </c>
      <c r="R14" s="25" t="s">
        <v>42</v>
      </c>
      <c r="S14" s="18" t="s">
        <v>52</v>
      </c>
    </row>
    <row r="15" spans="1:19">
      <c r="A15" s="1" t="s">
        <v>18</v>
      </c>
      <c r="B15" s="2" t="s">
        <v>6</v>
      </c>
      <c r="C15" s="1"/>
      <c r="D15" s="1"/>
      <c r="E15" s="3"/>
      <c r="F15" s="46">
        <v>34.595947577267673</v>
      </c>
      <c r="G15" t="str">
        <f>G14</f>
        <v>Nes_4</v>
      </c>
      <c r="H15" t="s">
        <v>2</v>
      </c>
      <c r="I15">
        <v>0.1</v>
      </c>
      <c r="J15" s="62">
        <v>88.5</v>
      </c>
      <c r="M15" s="66">
        <v>1</v>
      </c>
      <c r="N15" s="67">
        <f>LOG(M15)</f>
        <v>0</v>
      </c>
      <c r="O15" s="68"/>
      <c r="P15" s="68"/>
      <c r="Q15" s="69">
        <f>AVERAGE(F14,F19)</f>
        <v>30.584343552677993</v>
      </c>
      <c r="R15" s="69">
        <f>STDEV(F14,F19)</f>
        <v>0.4605275211558314</v>
      </c>
      <c r="S15" s="70">
        <f>R15/Q15</f>
        <v>1.5057623203931973E-2</v>
      </c>
    </row>
    <row r="16" spans="1:19">
      <c r="A16" s="1" t="s">
        <v>19</v>
      </c>
      <c r="B16" s="2" t="s">
        <v>6</v>
      </c>
      <c r="C16" s="1"/>
      <c r="D16" s="1"/>
      <c r="E16" s="3"/>
      <c r="F16" s="46">
        <v>36.74046770270477</v>
      </c>
      <c r="G16" t="str">
        <f>G15</f>
        <v>Nes_4</v>
      </c>
      <c r="H16" t="s">
        <v>2</v>
      </c>
      <c r="I16" s="41">
        <v>0.01</v>
      </c>
      <c r="J16" s="62">
        <v>88.5</v>
      </c>
      <c r="M16" s="71">
        <f>M15/10</f>
        <v>0.1</v>
      </c>
      <c r="N16" s="67">
        <f>LOG(M16)</f>
        <v>-1</v>
      </c>
      <c r="O16" s="68">
        <f>F15-F14</f>
        <v>3.6859618914573602</v>
      </c>
      <c r="P16" s="68">
        <f>F20-F19</f>
        <v>3.4466054277987368</v>
      </c>
      <c r="Q16" s="72">
        <f t="shared" ref="Q16:Q19" si="7">AVERAGE(F15,F20)</f>
        <v>34.150627212306041</v>
      </c>
      <c r="R16" s="72">
        <f t="shared" ref="R16:R19" si="8">STDEV(F15,F20)</f>
        <v>0.62977809972967547</v>
      </c>
      <c r="S16" s="73">
        <f t="shared" ref="S16:S19" si="9">R16/Q16</f>
        <v>1.8441186916260718E-2</v>
      </c>
    </row>
    <row r="17" spans="1:21">
      <c r="A17" s="1" t="s">
        <v>20</v>
      </c>
      <c r="B17" s="2" t="s">
        <v>6</v>
      </c>
      <c r="C17" s="1"/>
      <c r="D17" s="1"/>
      <c r="E17" s="3"/>
      <c r="F17" s="46" t="s">
        <v>64</v>
      </c>
      <c r="G17" t="str">
        <f>G16</f>
        <v>Nes_4</v>
      </c>
      <c r="H17" t="s">
        <v>2</v>
      </c>
      <c r="I17" s="42">
        <v>1E-3</v>
      </c>
      <c r="J17" s="62">
        <v>79.5</v>
      </c>
      <c r="M17" s="71">
        <f t="shared" ref="M17:M19" si="10">M16/10</f>
        <v>0.01</v>
      </c>
      <c r="N17" s="67">
        <f>LOG(M17)</f>
        <v>-2</v>
      </c>
      <c r="O17" s="68">
        <f t="shared" ref="O17:O19" si="11">F16-F15</f>
        <v>2.1445201254370971</v>
      </c>
      <c r="P17" s="68" t="e">
        <f t="shared" ref="P17:P19" si="12">F21-F20</f>
        <v>#VALUE!</v>
      </c>
      <c r="Q17" s="72">
        <f t="shared" si="7"/>
        <v>36.74046770270477</v>
      </c>
      <c r="R17" s="72" t="e">
        <f t="shared" si="8"/>
        <v>#DIV/0!</v>
      </c>
      <c r="S17" s="73" t="e">
        <f t="shared" si="9"/>
        <v>#DIV/0!</v>
      </c>
    </row>
    <row r="18" spans="1:21">
      <c r="A18" s="55" t="s">
        <v>21</v>
      </c>
      <c r="B18" s="50" t="s">
        <v>6</v>
      </c>
      <c r="C18" s="56"/>
      <c r="D18" s="56"/>
      <c r="E18" s="57"/>
      <c r="F18" s="58" t="s">
        <v>64</v>
      </c>
      <c r="G18" s="53" t="str">
        <f t="shared" ref="G18:G25" si="13">G17</f>
        <v>Nes_4</v>
      </c>
      <c r="H18" s="59" t="s">
        <v>57</v>
      </c>
      <c r="I18" s="60">
        <v>1E-4</v>
      </c>
      <c r="J18" s="63">
        <v>67.5</v>
      </c>
      <c r="M18" s="20">
        <f t="shared" si="10"/>
        <v>1E-3</v>
      </c>
      <c r="N18" s="8">
        <f>LOG(M18)</f>
        <v>-3</v>
      </c>
      <c r="O18" s="11" t="e">
        <f t="shared" si="11"/>
        <v>#VALUE!</v>
      </c>
      <c r="P18" s="11" t="e">
        <f t="shared" si="12"/>
        <v>#VALUE!</v>
      </c>
      <c r="Q18" s="30" t="e">
        <f t="shared" si="7"/>
        <v>#DIV/0!</v>
      </c>
      <c r="R18" s="24" t="e">
        <f t="shared" si="8"/>
        <v>#DIV/0!</v>
      </c>
      <c r="S18" s="39" t="e">
        <f t="shared" si="9"/>
        <v>#DIV/0!</v>
      </c>
    </row>
    <row r="19" spans="1:21">
      <c r="A19" s="1" t="s">
        <v>22</v>
      </c>
      <c r="B19" s="2" t="s">
        <v>6</v>
      </c>
      <c r="C19" s="1"/>
      <c r="D19" s="1"/>
      <c r="E19" s="3"/>
      <c r="F19" s="46">
        <v>30.258701419545673</v>
      </c>
      <c r="G19" t="str">
        <f t="shared" si="13"/>
        <v>Nes_4</v>
      </c>
      <c r="H19" t="s">
        <v>2</v>
      </c>
      <c r="I19">
        <v>1</v>
      </c>
      <c r="J19" s="62">
        <v>88.5</v>
      </c>
      <c r="M19" s="21">
        <f t="shared" si="10"/>
        <v>1E-4</v>
      </c>
      <c r="N19" s="10">
        <f>LOG(M19)</f>
        <v>-4</v>
      </c>
      <c r="O19" s="12" t="e">
        <f t="shared" si="11"/>
        <v>#VALUE!</v>
      </c>
      <c r="P19" s="12" t="e">
        <f t="shared" si="12"/>
        <v>#VALUE!</v>
      </c>
      <c r="Q19" s="16" t="e">
        <f t="shared" si="7"/>
        <v>#DIV/0!</v>
      </c>
      <c r="R19" s="27" t="e">
        <f t="shared" si="8"/>
        <v>#DIV/0!</v>
      </c>
      <c r="S19" s="40" t="e">
        <f t="shared" si="9"/>
        <v>#DIV/0!</v>
      </c>
    </row>
    <row r="20" spans="1:21">
      <c r="A20" s="1" t="s">
        <v>23</v>
      </c>
      <c r="B20" s="2" t="s">
        <v>6</v>
      </c>
      <c r="C20" s="1"/>
      <c r="D20" s="1"/>
      <c r="E20" s="3"/>
      <c r="F20" s="46">
        <v>33.70530684734441</v>
      </c>
      <c r="G20" t="str">
        <f t="shared" si="13"/>
        <v>Nes_4</v>
      </c>
      <c r="H20" t="s">
        <v>2</v>
      </c>
      <c r="I20">
        <v>0.1</v>
      </c>
      <c r="J20" s="62">
        <v>88.5</v>
      </c>
      <c r="N20" s="13" t="s">
        <v>43</v>
      </c>
      <c r="O20" s="33">
        <f>SLOPE(F14:F16,N15:N17)</f>
        <v>-2.9152410084472287</v>
      </c>
      <c r="P20" s="33">
        <f>SLOPE(F19:F20,N15:N16)</f>
        <v>-3.4466054277987368</v>
      </c>
      <c r="Q20" s="29">
        <f>SLOPE(Q15:Q17,N15:N17)</f>
        <v>-3.0780620750133885</v>
      </c>
      <c r="R20" s="34" t="str">
        <f>F24</f>
        <v>N/A</v>
      </c>
      <c r="S20" s="35" t="s">
        <v>50</v>
      </c>
    </row>
    <row r="21" spans="1:21">
      <c r="A21" s="1" t="s">
        <v>24</v>
      </c>
      <c r="B21" s="2" t="s">
        <v>6</v>
      </c>
      <c r="C21" s="1"/>
      <c r="D21" s="1"/>
      <c r="E21" s="3"/>
      <c r="F21" s="46" t="s">
        <v>64</v>
      </c>
      <c r="G21" t="str">
        <f t="shared" si="13"/>
        <v>Nes_4</v>
      </c>
      <c r="H21" t="s">
        <v>2</v>
      </c>
      <c r="I21" s="41">
        <v>0.01</v>
      </c>
      <c r="J21" s="62">
        <v>89</v>
      </c>
      <c r="N21" s="13" t="s">
        <v>44</v>
      </c>
      <c r="O21" s="33">
        <f>10^(-1/O20)</f>
        <v>2.2030523256619636</v>
      </c>
      <c r="P21" s="33">
        <f>10^(-1/P20)</f>
        <v>1.9504757340649277</v>
      </c>
      <c r="R21" s="17" t="str">
        <f>F25</f>
        <v>N/A</v>
      </c>
      <c r="S21" s="28" t="s">
        <v>51</v>
      </c>
    </row>
    <row r="22" spans="1:21">
      <c r="A22" s="1" t="s">
        <v>25</v>
      </c>
      <c r="B22" s="2" t="s">
        <v>6</v>
      </c>
      <c r="C22" s="1"/>
      <c r="D22" s="1"/>
      <c r="E22" s="3"/>
      <c r="F22" s="46" t="s">
        <v>64</v>
      </c>
      <c r="G22" t="str">
        <f t="shared" si="13"/>
        <v>Nes_4</v>
      </c>
      <c r="H22" t="s">
        <v>2</v>
      </c>
      <c r="I22" s="42">
        <v>1E-3</v>
      </c>
      <c r="J22" s="62">
        <v>70</v>
      </c>
      <c r="N22" s="14" t="s">
        <v>45</v>
      </c>
      <c r="O22" s="33">
        <f>ABS(O21-P21)</f>
        <v>0.25257659159703594</v>
      </c>
      <c r="P22" s="33"/>
      <c r="Q22" s="15"/>
      <c r="R22" s="26"/>
    </row>
    <row r="23" spans="1:21">
      <c r="A23" s="49" t="s">
        <v>26</v>
      </c>
      <c r="B23" s="50" t="s">
        <v>6</v>
      </c>
      <c r="C23" s="49"/>
      <c r="D23" s="49"/>
      <c r="E23" s="51"/>
      <c r="F23" s="52" t="s">
        <v>64</v>
      </c>
      <c r="G23" s="53" t="str">
        <f t="shared" si="13"/>
        <v>Nes_4</v>
      </c>
      <c r="H23" s="53" t="s">
        <v>2</v>
      </c>
      <c r="I23" s="54">
        <v>1E-4</v>
      </c>
      <c r="J23" s="63">
        <v>79</v>
      </c>
      <c r="N23" s="13" t="s">
        <v>46</v>
      </c>
      <c r="O23" s="33">
        <f>AVERAGE(O21,P21)</f>
        <v>2.0767640298634458</v>
      </c>
      <c r="P23" s="33"/>
      <c r="Q23" s="33">
        <f>10^(-1/Q20)</f>
        <v>2.1129038664829931</v>
      </c>
      <c r="R23" s="26"/>
    </row>
    <row r="24" spans="1:21">
      <c r="A24" s="1" t="s">
        <v>27</v>
      </c>
      <c r="B24" s="2" t="s">
        <v>6</v>
      </c>
      <c r="C24" s="1"/>
      <c r="D24" s="1"/>
      <c r="E24" s="3"/>
      <c r="F24" s="46" t="s">
        <v>64</v>
      </c>
      <c r="G24" t="str">
        <f t="shared" si="13"/>
        <v>Nes_4</v>
      </c>
      <c r="H24" t="s">
        <v>3</v>
      </c>
      <c r="J24" s="62">
        <v>68</v>
      </c>
    </row>
    <row r="25" spans="1:21" ht="14" thickBot="1">
      <c r="A25" s="1" t="s">
        <v>28</v>
      </c>
      <c r="B25" s="2" t="s">
        <v>6</v>
      </c>
      <c r="C25" s="1"/>
      <c r="D25" s="1"/>
      <c r="E25" s="3"/>
      <c r="F25" s="46" t="s">
        <v>64</v>
      </c>
      <c r="G25" t="str">
        <f t="shared" si="13"/>
        <v>Nes_4</v>
      </c>
      <c r="H25" s="43" t="s">
        <v>4</v>
      </c>
      <c r="I25" s="43"/>
      <c r="J25" s="61">
        <v>71</v>
      </c>
      <c r="L25" s="64" t="str">
        <f>G26</f>
        <v>Nes_5</v>
      </c>
      <c r="M25" s="64"/>
      <c r="N25" s="65"/>
      <c r="O25" s="65"/>
      <c r="P25" s="65"/>
      <c r="Q25" s="65"/>
      <c r="R25" s="65"/>
      <c r="S25" s="65"/>
    </row>
    <row r="26" spans="1:21">
      <c r="A26" s="4" t="s">
        <v>29</v>
      </c>
      <c r="B26" s="5" t="s">
        <v>6</v>
      </c>
      <c r="C26" s="4"/>
      <c r="D26" s="4"/>
      <c r="E26" s="6"/>
      <c r="F26" s="47" t="s">
        <v>64</v>
      </c>
      <c r="G26" s="7" t="str">
        <f>'primers used'!A4</f>
        <v>Nes_5</v>
      </c>
      <c r="H26" t="s">
        <v>2</v>
      </c>
      <c r="I26">
        <v>1</v>
      </c>
      <c r="J26" s="62">
        <v>82</v>
      </c>
      <c r="N26" s="9"/>
      <c r="O26" s="44" t="s">
        <v>54</v>
      </c>
      <c r="P26" s="44" t="s">
        <v>55</v>
      </c>
      <c r="Q26" s="31" t="s">
        <v>53</v>
      </c>
      <c r="R26" s="25" t="s">
        <v>42</v>
      </c>
      <c r="S26" s="18" t="s">
        <v>52</v>
      </c>
    </row>
    <row r="27" spans="1:21">
      <c r="A27" s="1" t="s">
        <v>30</v>
      </c>
      <c r="B27" s="2" t="s">
        <v>6</v>
      </c>
      <c r="C27" s="1"/>
      <c r="D27" s="1"/>
      <c r="E27" s="3"/>
      <c r="F27" s="46" t="s">
        <v>64</v>
      </c>
      <c r="G27" t="str">
        <f>G26</f>
        <v>Nes_5</v>
      </c>
      <c r="H27" t="s">
        <v>2</v>
      </c>
      <c r="I27">
        <v>0.1</v>
      </c>
      <c r="J27" s="62">
        <v>56.5</v>
      </c>
      <c r="M27">
        <v>1</v>
      </c>
      <c r="N27" s="8">
        <f>LOG(M27)</f>
        <v>0</v>
      </c>
      <c r="O27" s="11"/>
      <c r="P27" s="11"/>
      <c r="Q27" s="36" t="e">
        <f>AVERAGE(F26,F31)</f>
        <v>#DIV/0!</v>
      </c>
      <c r="R27" s="37" t="e">
        <f>STDEV(F26,F31)</f>
        <v>#DIV/0!</v>
      </c>
      <c r="S27" s="38" t="e">
        <f>R27/Q27</f>
        <v>#DIV/0!</v>
      </c>
    </row>
    <row r="28" spans="1:21">
      <c r="A28" s="1" t="s">
        <v>31</v>
      </c>
      <c r="B28" s="2" t="s">
        <v>6</v>
      </c>
      <c r="C28" s="1"/>
      <c r="D28" s="1"/>
      <c r="E28" s="3"/>
      <c r="F28" s="46" t="s">
        <v>64</v>
      </c>
      <c r="G28" t="str">
        <f>G27</f>
        <v>Nes_5</v>
      </c>
      <c r="H28" t="s">
        <v>2</v>
      </c>
      <c r="I28" s="41">
        <v>0.01</v>
      </c>
      <c r="J28" s="62">
        <v>57.5</v>
      </c>
      <c r="M28" s="19">
        <f>M27/10</f>
        <v>0.1</v>
      </c>
      <c r="N28" s="8">
        <f>LOG(M28)</f>
        <v>-1</v>
      </c>
      <c r="O28" s="11" t="e">
        <f>F27-F26</f>
        <v>#VALUE!</v>
      </c>
      <c r="P28" s="11" t="e">
        <f>F32-F31</f>
        <v>#VALUE!</v>
      </c>
      <c r="Q28" s="30" t="e">
        <f t="shared" ref="Q28:Q31" si="14">AVERAGE(F27,F32)</f>
        <v>#DIV/0!</v>
      </c>
      <c r="R28" s="24" t="e">
        <f t="shared" ref="R28:R31" si="15">STDEV(F27,F32)</f>
        <v>#DIV/0!</v>
      </c>
      <c r="S28" s="39" t="e">
        <f t="shared" ref="S28:S31" si="16">R28/Q28</f>
        <v>#DIV/0!</v>
      </c>
    </row>
    <row r="29" spans="1:21">
      <c r="A29" s="1" t="s">
        <v>32</v>
      </c>
      <c r="B29" s="2" t="s">
        <v>6</v>
      </c>
      <c r="C29" s="1"/>
      <c r="D29" s="1"/>
      <c r="E29" s="3"/>
      <c r="F29" s="46" t="s">
        <v>64</v>
      </c>
      <c r="G29" t="str">
        <f>G28</f>
        <v>Nes_5</v>
      </c>
      <c r="H29" t="s">
        <v>2</v>
      </c>
      <c r="I29" s="42">
        <v>1E-3</v>
      </c>
      <c r="J29" s="62">
        <v>56.5</v>
      </c>
      <c r="M29" s="19">
        <f t="shared" ref="M29:M31" si="17">M28/10</f>
        <v>0.01</v>
      </c>
      <c r="N29" s="8">
        <f>LOG(M29)</f>
        <v>-2</v>
      </c>
      <c r="O29" s="11" t="e">
        <f t="shared" ref="O29:O31" si="18">F28-F27</f>
        <v>#VALUE!</v>
      </c>
      <c r="P29" s="11" t="e">
        <f t="shared" ref="P29:P31" si="19">F33-F32</f>
        <v>#VALUE!</v>
      </c>
      <c r="Q29" s="30" t="e">
        <f t="shared" si="14"/>
        <v>#DIV/0!</v>
      </c>
      <c r="R29" s="24" t="e">
        <f t="shared" si="15"/>
        <v>#DIV/0!</v>
      </c>
      <c r="S29" s="39" t="e">
        <f t="shared" si="16"/>
        <v>#DIV/0!</v>
      </c>
    </row>
    <row r="30" spans="1:21">
      <c r="A30" s="49" t="s">
        <v>33</v>
      </c>
      <c r="B30" s="50" t="s">
        <v>6</v>
      </c>
      <c r="C30" s="49"/>
      <c r="D30" s="49"/>
      <c r="E30" s="51"/>
      <c r="F30" s="52" t="s">
        <v>64</v>
      </c>
      <c r="G30" s="53" t="str">
        <f t="shared" ref="G30:G37" si="20">G29</f>
        <v>Nes_5</v>
      </c>
      <c r="H30" s="53" t="s">
        <v>2</v>
      </c>
      <c r="I30" s="54">
        <v>1E-4</v>
      </c>
      <c r="J30" s="63">
        <v>75</v>
      </c>
      <c r="M30" s="20">
        <f t="shared" si="17"/>
        <v>1E-3</v>
      </c>
      <c r="N30" s="8">
        <f>LOG(M30)</f>
        <v>-3</v>
      </c>
      <c r="O30" s="11" t="e">
        <f t="shared" si="18"/>
        <v>#VALUE!</v>
      </c>
      <c r="P30" s="11" t="e">
        <f t="shared" si="19"/>
        <v>#VALUE!</v>
      </c>
      <c r="Q30" s="30" t="e">
        <f t="shared" si="14"/>
        <v>#DIV/0!</v>
      </c>
      <c r="R30" s="24" t="e">
        <f t="shared" si="15"/>
        <v>#DIV/0!</v>
      </c>
      <c r="S30" s="39" t="e">
        <f t="shared" si="16"/>
        <v>#DIV/0!</v>
      </c>
    </row>
    <row r="31" spans="1:21">
      <c r="A31" s="1" t="s">
        <v>34</v>
      </c>
      <c r="B31" s="2" t="s">
        <v>6</v>
      </c>
      <c r="C31" s="1"/>
      <c r="D31" s="1"/>
      <c r="E31" s="3"/>
      <c r="F31" s="46" t="s">
        <v>64</v>
      </c>
      <c r="G31" t="str">
        <f t="shared" si="20"/>
        <v>Nes_5</v>
      </c>
      <c r="H31" t="s">
        <v>2</v>
      </c>
      <c r="I31">
        <v>1</v>
      </c>
      <c r="J31" s="62">
        <v>82</v>
      </c>
      <c r="M31" s="21">
        <f t="shared" si="17"/>
        <v>1E-4</v>
      </c>
      <c r="N31" s="10">
        <f>LOG(M31)</f>
        <v>-4</v>
      </c>
      <c r="O31" s="12" t="e">
        <f t="shared" si="18"/>
        <v>#VALUE!</v>
      </c>
      <c r="P31" s="12" t="e">
        <f t="shared" si="19"/>
        <v>#VALUE!</v>
      </c>
      <c r="Q31" s="16" t="e">
        <f t="shared" si="14"/>
        <v>#DIV/0!</v>
      </c>
      <c r="R31" s="27" t="e">
        <f t="shared" si="15"/>
        <v>#DIV/0!</v>
      </c>
      <c r="S31" s="40" t="e">
        <f t="shared" si="16"/>
        <v>#DIV/0!</v>
      </c>
      <c r="U31" s="22"/>
    </row>
    <row r="32" spans="1:21">
      <c r="A32" s="1" t="s">
        <v>35</v>
      </c>
      <c r="B32" s="2" t="s">
        <v>6</v>
      </c>
      <c r="C32" s="1"/>
      <c r="D32" s="1"/>
      <c r="E32" s="3"/>
      <c r="F32" s="46" t="s">
        <v>64</v>
      </c>
      <c r="G32" t="str">
        <f t="shared" si="20"/>
        <v>Nes_5</v>
      </c>
      <c r="H32" t="s">
        <v>2</v>
      </c>
      <c r="I32">
        <v>0.1</v>
      </c>
      <c r="J32" s="62">
        <v>57.5</v>
      </c>
      <c r="N32" s="13" t="s">
        <v>43</v>
      </c>
      <c r="O32" s="33" t="e">
        <f>SLOPE(F26:F30,N27:N31)</f>
        <v>#DIV/0!</v>
      </c>
      <c r="P32" s="33" t="e">
        <f>SLOPE(F31:F35,N27:N31)</f>
        <v>#DIV/0!</v>
      </c>
      <c r="Q32" s="29" t="e">
        <f>SLOPE(Q27:Q31,N27:N31)</f>
        <v>#DIV/0!</v>
      </c>
      <c r="R32" s="34" t="str">
        <f>F36</f>
        <v>N/A</v>
      </c>
      <c r="S32" s="35" t="s">
        <v>50</v>
      </c>
      <c r="U32" s="22"/>
    </row>
    <row r="33" spans="1:21">
      <c r="A33" s="1" t="s">
        <v>36</v>
      </c>
      <c r="B33" s="2" t="s">
        <v>6</v>
      </c>
      <c r="C33" s="1"/>
      <c r="D33" s="1"/>
      <c r="E33" s="3"/>
      <c r="F33" s="46" t="s">
        <v>64</v>
      </c>
      <c r="G33" t="str">
        <f t="shared" si="20"/>
        <v>Nes_5</v>
      </c>
      <c r="H33" t="s">
        <v>2</v>
      </c>
      <c r="I33" s="41">
        <v>0.01</v>
      </c>
      <c r="J33" s="62">
        <v>57.5</v>
      </c>
      <c r="N33" s="13" t="s">
        <v>44</v>
      </c>
      <c r="O33" s="33" t="e">
        <f>10^(-1/O32)</f>
        <v>#DIV/0!</v>
      </c>
      <c r="P33" s="33" t="e">
        <f>10^(-1/P32)</f>
        <v>#DIV/0!</v>
      </c>
      <c r="R33" s="17" t="str">
        <f>F37</f>
        <v>N/A</v>
      </c>
      <c r="S33" s="28" t="s">
        <v>51</v>
      </c>
      <c r="U33" s="22"/>
    </row>
    <row r="34" spans="1:21">
      <c r="A34" s="1" t="s">
        <v>37</v>
      </c>
      <c r="B34" s="2" t="s">
        <v>6</v>
      </c>
      <c r="C34" s="1"/>
      <c r="D34" s="1"/>
      <c r="E34" s="3"/>
      <c r="F34" s="46" t="s">
        <v>64</v>
      </c>
      <c r="G34" t="str">
        <f t="shared" si="20"/>
        <v>Nes_5</v>
      </c>
      <c r="H34" t="s">
        <v>2</v>
      </c>
      <c r="I34" s="42">
        <v>1E-3</v>
      </c>
      <c r="J34" s="62">
        <v>57.5</v>
      </c>
      <c r="N34" s="14" t="s">
        <v>45</v>
      </c>
      <c r="O34" s="33" t="e">
        <f>ABS(O33-P33)</f>
        <v>#DIV/0!</v>
      </c>
      <c r="P34" s="33"/>
      <c r="Q34" s="15"/>
      <c r="R34" s="26"/>
      <c r="U34" s="22"/>
    </row>
    <row r="35" spans="1:21">
      <c r="A35" s="49" t="s">
        <v>38</v>
      </c>
      <c r="B35" s="50" t="s">
        <v>6</v>
      </c>
      <c r="C35" s="49"/>
      <c r="D35" s="49"/>
      <c r="E35" s="51"/>
      <c r="F35" s="52" t="s">
        <v>64</v>
      </c>
      <c r="G35" s="53" t="str">
        <f t="shared" si="20"/>
        <v>Nes_5</v>
      </c>
      <c r="H35" s="53" t="s">
        <v>2</v>
      </c>
      <c r="I35" s="54">
        <v>1E-4</v>
      </c>
      <c r="J35" s="63">
        <v>57.5</v>
      </c>
      <c r="N35" s="13" t="s">
        <v>46</v>
      </c>
      <c r="O35" s="33" t="e">
        <f>AVERAGE(O33,P33)</f>
        <v>#DIV/0!</v>
      </c>
      <c r="P35" s="33"/>
      <c r="Q35" s="33" t="e">
        <f>10^(-1/Q32)</f>
        <v>#DIV/0!</v>
      </c>
      <c r="R35" s="26"/>
    </row>
    <row r="36" spans="1:21">
      <c r="A36" s="1" t="s">
        <v>39</v>
      </c>
      <c r="B36" s="2" t="s">
        <v>6</v>
      </c>
      <c r="C36" s="1"/>
      <c r="D36" s="1"/>
      <c r="E36" s="3"/>
      <c r="F36" s="46" t="s">
        <v>64</v>
      </c>
      <c r="G36" t="str">
        <f t="shared" si="20"/>
        <v>Nes_5</v>
      </c>
      <c r="H36" t="s">
        <v>3</v>
      </c>
      <c r="J36" s="62">
        <v>56.5</v>
      </c>
    </row>
    <row r="37" spans="1:21" ht="14" thickBot="1">
      <c r="A37" s="1" t="s">
        <v>40</v>
      </c>
      <c r="B37" s="2" t="s">
        <v>6</v>
      </c>
      <c r="C37" s="1"/>
      <c r="D37" s="1"/>
      <c r="E37" s="3"/>
      <c r="F37" s="46" t="s">
        <v>64</v>
      </c>
      <c r="G37" t="str">
        <f t="shared" si="20"/>
        <v>Nes_5</v>
      </c>
      <c r="H37" s="43" t="s">
        <v>4</v>
      </c>
      <c r="I37" s="43"/>
      <c r="J37" s="61">
        <v>74</v>
      </c>
      <c r="L37" s="64" t="e">
        <f>#REF!</f>
        <v>#REF!</v>
      </c>
      <c r="M37" s="64"/>
      <c r="N37" s="65"/>
      <c r="O37" s="65"/>
      <c r="P37" s="65"/>
      <c r="Q37" s="65"/>
      <c r="R37" s="65"/>
      <c r="S37" s="65"/>
    </row>
    <row r="38" spans="1:21" ht="14" thickTop="1"/>
  </sheetData>
  <mergeCells count="4">
    <mergeCell ref="L1:S1"/>
    <mergeCell ref="L13:S13"/>
    <mergeCell ref="L25:S25"/>
    <mergeCell ref="L37:S37"/>
  </mergeCells>
  <phoneticPr fontId="5" type="noConversion"/>
  <pageMargins left="0.75" right="0.75" top="1" bottom="1" header="0.5" footer="0.5"/>
  <pageSetup scale="64" orientation="portrait" horizontalDpi="4294967292" verticalDpi="4294967292"/>
  <colBreaks count="1" manualBreakCount="1">
    <brk id="19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 used</vt:lpstr>
      <vt:lpstr>raw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2014-01-28T14:37:41Z</cp:lastPrinted>
  <dcterms:created xsi:type="dcterms:W3CDTF">2012-04-16T20:26:02Z</dcterms:created>
  <dcterms:modified xsi:type="dcterms:W3CDTF">2014-01-28T15:30:54Z</dcterms:modified>
</cp:coreProperties>
</file>