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92" i="1"/>
  <c r="P92"/>
  <c r="O92"/>
  <c r="Q80"/>
  <c r="P80"/>
  <c r="O80"/>
  <c r="Q68"/>
  <c r="P68"/>
  <c r="O68"/>
  <c r="Q56"/>
  <c r="P56"/>
  <c r="O56"/>
  <c r="Q44"/>
  <c r="P44"/>
  <c r="O44"/>
  <c r="O20"/>
  <c r="Q8"/>
  <c r="P8"/>
  <c r="O8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89"/>
  <c r="Q90"/>
  <c r="Q95"/>
  <c r="N88"/>
  <c r="N89"/>
  <c r="N90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3"/>
  <c r="O81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Q63"/>
  <c r="N63"/>
  <c r="Q64"/>
  <c r="N64"/>
  <c r="Q65"/>
  <c r="N65"/>
  <c r="Q66"/>
  <c r="N66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2"/>
  <c r="M53"/>
  <c r="M54"/>
  <c r="M55"/>
  <c r="N55"/>
  <c r="Q51"/>
  <c r="N51"/>
  <c r="Q52"/>
  <c r="N52"/>
  <c r="Q53"/>
  <c r="N53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7"/>
  <c r="O45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28"/>
  <c r="M29"/>
  <c r="M30"/>
  <c r="M31"/>
  <c r="N31"/>
  <c r="Q27"/>
  <c r="N27"/>
  <c r="Q28"/>
  <c r="N28"/>
  <c r="Q29"/>
  <c r="Q30"/>
  <c r="Q32"/>
  <c r="Q35"/>
  <c r="N29"/>
  <c r="N30"/>
  <c r="O32"/>
  <c r="O33"/>
  <c r="P32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6"/>
  <c r="M17"/>
  <c r="M18"/>
  <c r="M19"/>
  <c r="N19"/>
  <c r="Q15"/>
  <c r="N15"/>
  <c r="Q16"/>
  <c r="N16"/>
  <c r="Q17"/>
  <c r="N17"/>
  <c r="Q18"/>
  <c r="N18"/>
  <c r="Q20"/>
  <c r="Q23"/>
  <c r="O21"/>
  <c r="P20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4"/>
  <c r="M5"/>
  <c r="M6"/>
  <c r="M7"/>
  <c r="N7"/>
  <c r="Q3"/>
  <c r="N3"/>
  <c r="Q4"/>
  <c r="N4"/>
  <c r="Q5"/>
  <c r="N5"/>
  <c r="Q6"/>
  <c r="N6"/>
  <c r="Q11"/>
  <c r="R4"/>
  <c r="R5"/>
  <c r="R6"/>
  <c r="R7"/>
  <c r="R3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<sst xmlns="http://schemas.openxmlformats.org/spreadsheetml/2006/main" count="411" uniqueCount="130">
  <si>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</si>
  <si>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</si>
  <si>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</si>
  <si>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</si>
  <si>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</si>
  <si>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</si>
  <si>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</si>
  <si>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</si>
  <si>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</si>
  <si>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</si>
  <si>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</si>
  <si>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</si>
  <si>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</si>
  <si>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</si>
  <si>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</si>
  <si>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</si>
  <si>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</si>
  <si>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</si>
  <si>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</si>
  <si>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</si>
  <si>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</si>
  <si>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</si>
  <si>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</si>
  <si>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</si>
  <si>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</si>
  <si>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</si>
  <si>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</si>
  <si>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</si>
  <si>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</si>
  <si>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</si>
  <si>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</si>
  <si>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</si>
  <si>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</si>
  <si>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</si>
  <si>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</si>
  <si>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</si>
  <si>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</si>
  <si>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</si>
  <si>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</si>
  <si>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</si>
  <si>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</si>
  <si>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</si>
  <si>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</si>
  <si>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</si>
  <si>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</si>
  <si>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</si>
  <si>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</si>
  <si>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</si>
  <si>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</si>
  <si>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</si>
  <si>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</si>
  <si>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</si>
  <si>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</si>
  <si>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</si>
  <si>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</si>
  <si>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</si>
  <si>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</si>
  <si>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</si>
  <si>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</si>
  <si>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</si>
  <si>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</si>
  <si>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</si>
  <si>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</si>
  <si>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</si>
  <si>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</si>
  <si>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</si>
  <si>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</si>
  <si>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</si>
  <si>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</si>
  <si>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</si>
  <si>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</si>
  <si>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</si>
  <si>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</si>
  <si>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</si>
  <si>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</si>
  <si>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</si>
  <si>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</si>
  <si>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</si>
  <si>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</si>
  <si>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</si>
  <si>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</si>
  <si>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</si>
  <si>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</si>
  <si>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</si>
  <si>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</si>
  <si>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</si>
  <si>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</si>
  <si>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</si>
  <si>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</si>
  <si>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</si>
  <si>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</si>
  <si>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</si>
  <si>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</si>
  <si>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</si>
  <si>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</si>
  <si>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</si>
  <si>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</si>
  <si>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</si>
  <si>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</si>
  <si>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</si>
  <si>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</si>
  <si>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</si>
  <si>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</si>
  <si>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</si>
  <si>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</si>
  <si>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</si>
  <si>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</si>
  <si>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</si>
  <si>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</si>
  <si>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</si>
  <si>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</si>
  <si>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</si>
  <si>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</si>
  <si>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</si>
  <si>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</si>
  <si>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</si>
  <si>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</si>
  <si>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</si>
  <si>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</si>
  <si>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</si>
  <si>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</si>
  <si>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As3mt</t>
    <phoneticPr fontId="5" type="noConversion"/>
  </si>
  <si>
    <t>Mt1a #1</t>
    <phoneticPr fontId="5" type="noConversion"/>
  </si>
  <si>
    <t>Myc</t>
    <phoneticPr fontId="5" type="noConversion"/>
  </si>
  <si>
    <t>Wnt4</t>
    <phoneticPr fontId="5" type="noConversion"/>
  </si>
  <si>
    <t>S100p</t>
    <phoneticPr fontId="5" type="noConversion"/>
  </si>
  <si>
    <t>Snurf</t>
    <phoneticPr fontId="5" type="noConversion"/>
  </si>
  <si>
    <t>Hoxa3</t>
    <phoneticPr fontId="5" type="noConversion"/>
  </si>
  <si>
    <t>Cdkn1c</t>
    <phoneticPr fontId="5" type="noConversion"/>
  </si>
  <si>
    <t>N/A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</si>
</sst>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.00"/>
    <numFmt numFmtId="165" formatCode="0.0000"/>
    <numFmt numFmtId="166" formatCode="0.00"/>
    <numFmt numFmtId="167" formatCode="0.000"/>
    <numFmt numFmtId="168" formatCode="0.0"/>
  </numFmts>
  <fonts count="10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  <font>
      <sz val="10"/>
      <color indexed="10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gray0625">
        <fgColor indexed="8"/>
        <bgColor indexed="22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66" fontId="4" fillId="0" borderId="0" xfId="0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66" fontId="0" fillId="0" borderId="0" xfId="0" applyNumberFormat="1"/>
    <xf numFmtId="167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0" xfId="0" applyNumberFormat="1" applyAlignment="1" applyProtection="1">
      <alignment horizontal="center" vertical="top"/>
    </xf>
    <xf numFmtId="166" fontId="0" fillId="0" borderId="3" xfId="0" applyNumberFormat="1" applyBorder="1" applyAlignment="1" applyProtection="1">
      <alignment horizontal="center" vertical="top"/>
    </xf>
    <xf numFmtId="166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66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5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66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67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66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5" fontId="8" fillId="0" borderId="8" xfId="0" applyNumberFormat="1" applyFont="1" applyBorder="1"/>
    <xf numFmtId="168" fontId="0" fillId="0" borderId="2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8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6" fontId="4" fillId="3" borderId="0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6" fontId="4" fillId="3" borderId="2" xfId="0" applyNumberFormat="1" applyFont="1" applyFill="1" applyBorder="1" applyAlignment="1">
      <alignment horizontal="center"/>
    </xf>
    <xf numFmtId="164" fontId="4" fillId="4" borderId="0" xfId="0" applyNumberFormat="1" applyFont="1" applyFill="1" applyAlignment="1">
      <alignment horizontal="center"/>
    </xf>
    <xf numFmtId="166" fontId="4" fillId="4" borderId="0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166" fontId="4" fillId="4" borderId="2" xfId="0" applyNumberFormat="1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168" fontId="9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#12: Efficiency Curve</a:t>
            </a:r>
          </a:p>
        </c:rich>
      </c:tx>
      <c:layout/>
    </c:title>
    <c:plotArea>
      <c:layout/>
      <c:scatterChart>
        <c:scatterStyle val="lineMarker"/>
        <c:ser>
          <c:idx val="3"/>
          <c:order val="0"/>
          <c:tx>
            <c:strRef>
              <c:f>'raw data'!$L$37:$R$37</c:f>
              <c:strCache>
                <c:ptCount val="1"/>
                <c:pt idx="0">
                  <c:v>Wnt4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0.648706282064264</c:v>
                  </c:pt>
                  <c:pt idx="1">
                    <c:v>0.0851100972584305</c:v>
                  </c:pt>
                  <c:pt idx="2">
                    <c:v>1.902565726137808</c:v>
                  </c:pt>
                  <c:pt idx="3">
                    <c:v>0.196544919160848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0.648706282064264</c:v>
                  </c:pt>
                  <c:pt idx="1">
                    <c:v>0.0851100972584305</c:v>
                  </c:pt>
                  <c:pt idx="2">
                    <c:v>1.902565726137808</c:v>
                  </c:pt>
                  <c:pt idx="3">
                    <c:v>0.196544919160848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data'!$Q$39:$Q$42</c:f>
              <c:numCache>
                <c:formatCode>0.00</c:formatCode>
                <c:ptCount val="4"/>
                <c:pt idx="0">
                  <c:v>29.51166234329658</c:v>
                </c:pt>
                <c:pt idx="1">
                  <c:v>33.22294507262174</c:v>
                </c:pt>
                <c:pt idx="2">
                  <c:v>36.43920835092892</c:v>
                </c:pt>
                <c:pt idx="3">
                  <c:v>36.7465202021201</c:v>
                </c:pt>
              </c:numCache>
            </c:numRef>
          </c:yVal>
        </c:ser>
        <c:ser>
          <c:idx val="6"/>
          <c:order val="1"/>
          <c:tx>
            <c:strRef>
              <c:f>'raw data'!$L$73:$R$73</c:f>
              <c:strCache>
                <c:ptCount val="1"/>
                <c:pt idx="0">
                  <c:v>Hoxa3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0.353631536694337</c:v>
                  </c:pt>
                  <c:pt idx="1">
                    <c:v>0.0446515577560048</c:v>
                  </c:pt>
                  <c:pt idx="2">
                    <c:v>0.159582673416013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0.353631536694337</c:v>
                  </c:pt>
                  <c:pt idx="1">
                    <c:v>0.0446515577560048</c:v>
                  </c:pt>
                  <c:pt idx="2">
                    <c:v>0.159582673416013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data'!$Q$75:$Q$78</c:f>
              <c:numCache>
                <c:formatCode>0.00</c:formatCode>
                <c:ptCount val="4"/>
                <c:pt idx="0">
                  <c:v>27.79483442695544</c:v>
                </c:pt>
                <c:pt idx="1">
                  <c:v>30.78911800268399</c:v>
                </c:pt>
                <c:pt idx="2">
                  <c:v>33.89734371140729</c:v>
                </c:pt>
                <c:pt idx="3">
                  <c:v>35.33761865858582</c:v>
                </c:pt>
              </c:numCache>
            </c:numRef>
          </c:yVal>
        </c:ser>
        <c:ser>
          <c:idx val="0"/>
          <c:order val="2"/>
          <c:tx>
            <c:strRef>
              <c:f>'raw data'!$L$1:$R$1</c:f>
              <c:strCache>
                <c:ptCount val="1"/>
                <c:pt idx="0">
                  <c:v>As3mt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0.231784787702031</c:v>
                  </c:pt>
                  <c:pt idx="1">
                    <c:v>0.294323334335766</c:v>
                  </c:pt>
                  <c:pt idx="2">
                    <c:v>0.18079064875121</c:v>
                  </c:pt>
                  <c:pt idx="3">
                    <c:v>0.780067022671311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0.231784787702031</c:v>
                  </c:pt>
                  <c:pt idx="1">
                    <c:v>0.294323334335766</c:v>
                  </c:pt>
                  <c:pt idx="2">
                    <c:v>0.18079064875121</c:v>
                  </c:pt>
                  <c:pt idx="3">
                    <c:v>0.780067022671311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data'!$Q$3:$Q$6</c:f>
              <c:numCache>
                <c:formatCode>0.00</c:formatCode>
                <c:ptCount val="4"/>
                <c:pt idx="0">
                  <c:v>26.85738786623078</c:v>
                </c:pt>
                <c:pt idx="1">
                  <c:v>30.38473191447677</c:v>
                </c:pt>
                <c:pt idx="2">
                  <c:v>33.98390438400366</c:v>
                </c:pt>
                <c:pt idx="3">
                  <c:v>36.2988859477123</c:v>
                </c:pt>
              </c:numCache>
            </c:numRef>
          </c:yVal>
        </c:ser>
        <c:ser>
          <c:idx val="4"/>
          <c:order val="3"/>
          <c:tx>
            <c:strRef>
              <c:f>'raw data'!$L$49:$R$49</c:f>
              <c:strCache>
                <c:ptCount val="1"/>
                <c:pt idx="0">
                  <c:v>S100p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0.241896676041151</c:v>
                  </c:pt>
                  <c:pt idx="1">
                    <c:v>0.094692755844008</c:v>
                  </c:pt>
                  <c:pt idx="2">
                    <c:v>0.268334802182738</c:v>
                  </c:pt>
                  <c:pt idx="3">
                    <c:v>0.611712790916743</c:v>
                  </c:pt>
                  <c:pt idx="4">
                    <c:v>0.0653712085977107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0.241896676041151</c:v>
                  </c:pt>
                  <c:pt idx="1">
                    <c:v>0.094692755844008</c:v>
                  </c:pt>
                  <c:pt idx="2">
                    <c:v>0.268334802182738</c:v>
                  </c:pt>
                  <c:pt idx="3">
                    <c:v>0.611712790916743</c:v>
                  </c:pt>
                  <c:pt idx="4">
                    <c:v>0.0653712085977107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26.36663863080543</c:v>
                </c:pt>
                <c:pt idx="1">
                  <c:v>29.21776517534316</c:v>
                </c:pt>
                <c:pt idx="2">
                  <c:v>32.39638158913304</c:v>
                </c:pt>
                <c:pt idx="3">
                  <c:v>33.33350999391304</c:v>
                </c:pt>
                <c:pt idx="4">
                  <c:v>34.84561731266401</c:v>
                </c:pt>
              </c:numCache>
            </c:numRef>
          </c:yVal>
        </c:ser>
        <c:ser>
          <c:idx val="7"/>
          <c:order val="4"/>
          <c:tx>
            <c:strRef>
              <c:f>'raw data'!$L$85:$R$85</c:f>
              <c:strCache>
                <c:ptCount val="1"/>
                <c:pt idx="0">
                  <c:v>Cdkn1c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0.267517648383854</c:v>
                  </c:pt>
                  <c:pt idx="1">
                    <c:v>0.025878893918759</c:v>
                  </c:pt>
                  <c:pt idx="2">
                    <c:v>0.0246316851775417</c:v>
                  </c:pt>
                  <c:pt idx="3">
                    <c:v>0.419863954621661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0.267517648383854</c:v>
                  </c:pt>
                  <c:pt idx="1">
                    <c:v>0.025878893918759</c:v>
                  </c:pt>
                  <c:pt idx="2">
                    <c:v>0.0246316851775417</c:v>
                  </c:pt>
                  <c:pt idx="3">
                    <c:v>0.419863954621661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data'!$Q$87:$Q$90</c:f>
              <c:numCache>
                <c:formatCode>0.00</c:formatCode>
                <c:ptCount val="4"/>
                <c:pt idx="0">
                  <c:v>23.26798249995974</c:v>
                </c:pt>
                <c:pt idx="1">
                  <c:v>26.84438780248721</c:v>
                </c:pt>
                <c:pt idx="2">
                  <c:v>30.20408802026304</c:v>
                </c:pt>
                <c:pt idx="3">
                  <c:v>33.22553647169281</c:v>
                </c:pt>
              </c:numCache>
            </c:numRef>
          </c:yVal>
        </c:ser>
        <c:ser>
          <c:idx val="5"/>
          <c:order val="5"/>
          <c:tx>
            <c:strRef>
              <c:f>'raw data'!$L$61:$R$61</c:f>
              <c:strCache>
                <c:ptCount val="1"/>
                <c:pt idx="0">
                  <c:v>Snurf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0.209958928992007</c:v>
                  </c:pt>
                  <c:pt idx="1">
                    <c:v>0.00405320063670606</c:v>
                  </c:pt>
                  <c:pt idx="2">
                    <c:v>0.111221899056515</c:v>
                  </c:pt>
                  <c:pt idx="3">
                    <c:v>0.134519941944697</c:v>
                  </c:pt>
                  <c:pt idx="4">
                    <c:v>0.379734617710763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0.209958928992007</c:v>
                  </c:pt>
                  <c:pt idx="1">
                    <c:v>0.00405320063670606</c:v>
                  </c:pt>
                  <c:pt idx="2">
                    <c:v>0.111221899056515</c:v>
                  </c:pt>
                  <c:pt idx="3">
                    <c:v>0.134519941944697</c:v>
                  </c:pt>
                  <c:pt idx="4">
                    <c:v>0.379734617710763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data'!$Q$63:$Q$67</c:f>
              <c:numCache>
                <c:formatCode>0.00</c:formatCode>
                <c:ptCount val="5"/>
                <c:pt idx="0">
                  <c:v>20.50099807845294</c:v>
                </c:pt>
                <c:pt idx="1">
                  <c:v>23.42867903614262</c:v>
                </c:pt>
                <c:pt idx="2">
                  <c:v>26.61514590578564</c:v>
                </c:pt>
                <c:pt idx="3">
                  <c:v>29.48793869235879</c:v>
                </c:pt>
                <c:pt idx="4">
                  <c:v>31.72309247011414</c:v>
                </c:pt>
              </c:numCache>
            </c:numRef>
          </c:yVal>
        </c:ser>
        <c:ser>
          <c:idx val="2"/>
          <c:order val="6"/>
          <c:tx>
            <c:strRef>
              <c:f>'raw data'!$L$25:$R$25</c:f>
              <c:strCache>
                <c:ptCount val="1"/>
                <c:pt idx="0">
                  <c:v>Myc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0.0919150355501677</c:v>
                  </c:pt>
                  <c:pt idx="1">
                    <c:v>0.123596193750883</c:v>
                  </c:pt>
                  <c:pt idx="2">
                    <c:v>0.0251066411573239</c:v>
                  </c:pt>
                  <c:pt idx="3">
                    <c:v>0.0476546855223423</c:v>
                  </c:pt>
                  <c:pt idx="4">
                    <c:v>0.0281570653805368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0.0919150355501677</c:v>
                  </c:pt>
                  <c:pt idx="1">
                    <c:v>0.123596193750883</c:v>
                  </c:pt>
                  <c:pt idx="2">
                    <c:v>0.0251066411573239</c:v>
                  </c:pt>
                  <c:pt idx="3">
                    <c:v>0.0476546855223423</c:v>
                  </c:pt>
                  <c:pt idx="4">
                    <c:v>0.0281570653805368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19.92001048483899</c:v>
                </c:pt>
                <c:pt idx="1">
                  <c:v>23.01470899324529</c:v>
                </c:pt>
                <c:pt idx="2">
                  <c:v>26.58121803997673</c:v>
                </c:pt>
                <c:pt idx="3">
                  <c:v>29.6426469617635</c:v>
                </c:pt>
                <c:pt idx="4">
                  <c:v>32.6780135637743</c:v>
                </c:pt>
              </c:numCache>
            </c:numRef>
          </c:yVal>
        </c:ser>
        <c:ser>
          <c:idx val="1"/>
          <c:order val="7"/>
          <c:tx>
            <c:strRef>
              <c:f>'raw data'!$L$13:$R$13</c:f>
              <c:strCache>
                <c:ptCount val="1"/>
                <c:pt idx="0">
                  <c:v>Mt1a #1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0.302777261832346</c:v>
                  </c:pt>
                  <c:pt idx="1">
                    <c:v>0.223911129666866</c:v>
                  </c:pt>
                  <c:pt idx="2">
                    <c:v>0.0675363184369809</c:v>
                  </c:pt>
                  <c:pt idx="3">
                    <c:v>0.0997688346920667</c:v>
                  </c:pt>
                  <c:pt idx="4">
                    <c:v>0.325719350781309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0.302777261832346</c:v>
                  </c:pt>
                  <c:pt idx="1">
                    <c:v>0.223911129666866</c:v>
                  </c:pt>
                  <c:pt idx="2">
                    <c:v>0.0675363184369809</c:v>
                  </c:pt>
                  <c:pt idx="3">
                    <c:v>0.0997688346920667</c:v>
                  </c:pt>
                  <c:pt idx="4">
                    <c:v>0.325719350781309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data'!$Q$15:$Q$19</c:f>
              <c:numCache>
                <c:formatCode>0.00</c:formatCode>
                <c:ptCount val="5"/>
                <c:pt idx="0">
                  <c:v>18.01395926538655</c:v>
                </c:pt>
                <c:pt idx="1">
                  <c:v>21.13850375422213</c:v>
                </c:pt>
                <c:pt idx="2">
                  <c:v>24.81874261759359</c:v>
                </c:pt>
                <c:pt idx="3">
                  <c:v>28.07901337855972</c:v>
                </c:pt>
                <c:pt idx="4">
                  <c:v>31.88274670593289</c:v>
                </c:pt>
              </c:numCache>
            </c:numRef>
          </c:yVal>
        </c:ser>
        <c:axId val="565125304"/>
        <c:axId val="565134680"/>
      </c:scatterChart>
      <c:valAx>
        <c:axId val="565125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5134680"/>
        <c:crosses val="autoZero"/>
        <c:crossBetween val="midCat"/>
      </c:valAx>
      <c:valAx>
        <c:axId val="5651346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5125304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419229</xdr:colOff>
      <xdr:row>0</xdr:row>
      <xdr:rowOff>127769</xdr:rowOff>
    </xdr:from>
    <xdr:to>
      <xdr:col>27</xdr:col>
      <xdr:colOff>419229</xdr:colOff>
      <xdr:row>28</xdr:row>
      <xdr:rowOff>24373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8" t="s">
        <v>118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119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97"/>
  <sheetViews>
    <sheetView tabSelected="1" zoomScale="99" zoomScaleNormal="99" zoomScalePageLayoutView="99" workbookViewId="0">
      <selection activeCell="V40" sqref="V40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0" bestFit="1" customWidth="1"/>
    <col min="8" max="8" width="4.7109375" bestFit="1" customWidth="1"/>
    <col min="9" max="9" width="6.5703125" bestFit="1" customWidth="1"/>
    <col min="10" max="10" width="6.5703125" style="70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5" bestFit="1" customWidth="1"/>
    <col min="17" max="17" width="7.42578125" style="32" bestFit="1" customWidth="1"/>
    <col min="18" max="18" width="7.42578125" style="26" bestFit="1" customWidth="1"/>
    <col min="19" max="19" width="7.42578125" bestFit="1" customWidth="1"/>
  </cols>
  <sheetData>
    <row r="1" spans="1:19" ht="14" thickBot="1">
      <c r="A1" s="45" t="s">
        <v>95</v>
      </c>
      <c r="B1" s="45" t="s">
        <v>96</v>
      </c>
      <c r="C1" s="45"/>
      <c r="D1" s="45"/>
      <c r="E1" s="45"/>
      <c r="F1" s="47" t="s">
        <v>97</v>
      </c>
      <c r="G1" s="45" t="s">
        <v>89</v>
      </c>
      <c r="H1" s="45"/>
      <c r="I1" s="45"/>
      <c r="J1" s="69" t="s">
        <v>120</v>
      </c>
      <c r="L1" s="73" t="str">
        <f>G2</f>
        <v>As3mt</v>
      </c>
      <c r="M1" s="73"/>
      <c r="N1" s="74"/>
      <c r="O1" s="74"/>
      <c r="P1" s="74"/>
      <c r="Q1" s="74"/>
      <c r="R1" s="74"/>
      <c r="S1" s="74"/>
    </row>
    <row r="2" spans="1:19">
      <c r="A2" s="1" t="s">
        <v>5</v>
      </c>
      <c r="B2" s="2" t="s">
        <v>6</v>
      </c>
      <c r="C2" s="1"/>
      <c r="D2" s="1"/>
      <c r="E2" s="3"/>
      <c r="F2" s="48">
        <v>26.693491271070773</v>
      </c>
      <c r="G2" t="str">
        <f>'primers used'!A2</f>
        <v>As3mt</v>
      </c>
      <c r="H2" t="s">
        <v>2</v>
      </c>
      <c r="I2">
        <v>1</v>
      </c>
      <c r="J2" s="70">
        <v>81.5</v>
      </c>
      <c r="N2" s="9"/>
      <c r="O2" s="46" t="s">
        <v>102</v>
      </c>
      <c r="P2" s="46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8">
        <v>30.176613888906619</v>
      </c>
      <c r="G3" t="str">
        <f>G2</f>
        <v>As3mt</v>
      </c>
      <c r="H3" t="s">
        <v>2</v>
      </c>
      <c r="I3">
        <v>0.1</v>
      </c>
      <c r="J3" s="70">
        <v>81.5</v>
      </c>
      <c r="M3">
        <v>1</v>
      </c>
      <c r="N3" s="8">
        <f>LOG(M3)</f>
        <v>0</v>
      </c>
      <c r="O3" s="11"/>
      <c r="P3" s="11"/>
      <c r="Q3" s="77">
        <f>AVERAGE(F2,F7)</f>
        <v>26.857387866230781</v>
      </c>
      <c r="R3" s="39">
        <f>STDEV(F2,F7)</f>
        <v>0.23178478770203151</v>
      </c>
      <c r="S3" s="40">
        <f>R3/Q3</f>
        <v>8.6302059178832817E-3</v>
      </c>
    </row>
    <row r="4" spans="1:19">
      <c r="A4" s="1" t="s">
        <v>8</v>
      </c>
      <c r="B4" s="2" t="s">
        <v>6</v>
      </c>
      <c r="C4" s="1"/>
      <c r="D4" s="1"/>
      <c r="E4" s="3"/>
      <c r="F4" s="48">
        <v>34.111742677711085</v>
      </c>
      <c r="G4" t="str">
        <f>G3</f>
        <v>As3mt</v>
      </c>
      <c r="H4" t="s">
        <v>2</v>
      </c>
      <c r="I4" s="43">
        <v>0.01</v>
      </c>
      <c r="J4" s="70">
        <v>81.5</v>
      </c>
      <c r="M4" s="22">
        <f>M3/10</f>
        <v>0.1</v>
      </c>
      <c r="N4" s="8">
        <f>LOG(M4)</f>
        <v>-1</v>
      </c>
      <c r="O4" s="75">
        <f>F3-F2</f>
        <v>3.4831226178358463</v>
      </c>
      <c r="P4" s="75">
        <f>F8-F7</f>
        <v>3.5715654786561331</v>
      </c>
      <c r="Q4" s="76">
        <f t="shared" ref="Q4:Q7" si="0">AVERAGE(F3,F8)</f>
        <v>30.38473191447677</v>
      </c>
      <c r="R4" s="27">
        <f t="shared" ref="R4:R7" si="1">STDEV(F3,F8)</f>
        <v>0.29432333433576641</v>
      </c>
      <c r="S4" s="41">
        <f t="shared" ref="S4:S7" si="2">R4/Q4</f>
        <v>9.6865536008081867E-3</v>
      </c>
    </row>
    <row r="5" spans="1:19">
      <c r="A5" s="1" t="s">
        <v>9</v>
      </c>
      <c r="B5" s="2" t="s">
        <v>6</v>
      </c>
      <c r="C5" s="1"/>
      <c r="D5" s="1"/>
      <c r="E5" s="3"/>
      <c r="F5" s="48">
        <v>36.850476629223053</v>
      </c>
      <c r="G5" t="str">
        <f>G4</f>
        <v>As3mt</v>
      </c>
      <c r="H5" t="s">
        <v>2</v>
      </c>
      <c r="I5" s="44">
        <v>1E-3</v>
      </c>
      <c r="J5" s="70">
        <v>81.5</v>
      </c>
      <c r="M5" s="22">
        <f t="shared" ref="M5:M7" si="3">M4/10</f>
        <v>0.01</v>
      </c>
      <c r="N5" s="8">
        <f>LOG(M5)</f>
        <v>-2</v>
      </c>
      <c r="O5" s="75">
        <f t="shared" ref="O5:O7" si="4">F4-F3</f>
        <v>3.9351287888044659</v>
      </c>
      <c r="P5" s="75">
        <f t="shared" ref="P5:P7" si="5">F9-F8</f>
        <v>3.2632161502493098</v>
      </c>
      <c r="Q5" s="76">
        <f t="shared" si="0"/>
        <v>33.983904384003658</v>
      </c>
      <c r="R5" s="27">
        <f t="shared" si="1"/>
        <v>0.18079064875120957</v>
      </c>
      <c r="S5" s="41">
        <f t="shared" si="2"/>
        <v>5.3198904607414197E-3</v>
      </c>
    </row>
    <row r="6" spans="1:19">
      <c r="A6" s="51" t="s">
        <v>10</v>
      </c>
      <c r="B6" s="52" t="s">
        <v>6</v>
      </c>
      <c r="C6" s="51"/>
      <c r="D6" s="51"/>
      <c r="E6" s="53"/>
      <c r="F6" s="54" t="s">
        <v>129</v>
      </c>
      <c r="G6" s="55" t="str">
        <f t="shared" ref="G6:G13" si="6">G5</f>
        <v>As3mt</v>
      </c>
      <c r="H6" s="55" t="s">
        <v>2</v>
      </c>
      <c r="I6" s="56">
        <v>1E-4</v>
      </c>
      <c r="J6" s="71">
        <v>56.5</v>
      </c>
      <c r="M6" s="23">
        <f t="shared" si="3"/>
        <v>1E-3</v>
      </c>
      <c r="N6" s="8">
        <f>LOG(M6)</f>
        <v>-3</v>
      </c>
      <c r="O6" s="75">
        <f t="shared" si="4"/>
        <v>2.7387339515119677</v>
      </c>
      <c r="P6" s="75">
        <f t="shared" si="5"/>
        <v>1.8912291759053161</v>
      </c>
      <c r="Q6" s="76">
        <f t="shared" si="0"/>
        <v>36.2988859477123</v>
      </c>
      <c r="R6" s="27">
        <f t="shared" si="1"/>
        <v>0.78006702267131134</v>
      </c>
      <c r="S6" s="41">
        <f t="shared" si="2"/>
        <v>2.149010919494829E-2</v>
      </c>
    </row>
    <row r="7" spans="1:19">
      <c r="A7" s="1" t="s">
        <v>11</v>
      </c>
      <c r="B7" s="2" t="s">
        <v>6</v>
      </c>
      <c r="C7" s="1"/>
      <c r="D7" s="1"/>
      <c r="E7" s="3"/>
      <c r="F7" s="48">
        <v>27.021284461390788</v>
      </c>
      <c r="G7" t="str">
        <f t="shared" si="6"/>
        <v>As3mt</v>
      </c>
      <c r="H7" t="s">
        <v>2</v>
      </c>
      <c r="I7">
        <v>1</v>
      </c>
      <c r="J7" s="70">
        <v>82</v>
      </c>
      <c r="M7" s="24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8" t="e">
        <f t="shared" si="0"/>
        <v>#DIV/0!</v>
      </c>
      <c r="R7" s="30" t="e">
        <f t="shared" si="1"/>
        <v>#DIV/0!</v>
      </c>
      <c r="S7" s="42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8">
        <v>30.592849940046921</v>
      </c>
      <c r="G8" t="str">
        <f t="shared" si="6"/>
        <v>As3mt</v>
      </c>
      <c r="H8" t="s">
        <v>2</v>
      </c>
      <c r="I8">
        <v>0.1</v>
      </c>
      <c r="J8" s="70">
        <v>81.5</v>
      </c>
      <c r="N8" s="13" t="s">
        <v>91</v>
      </c>
      <c r="O8" s="36">
        <f>SLOPE(F2:F5,N3:N6)</f>
        <v>-3.4406084863261306</v>
      </c>
      <c r="P8" s="36">
        <f>SLOPE(F7:F10,N3:N6)</f>
        <v>-2.9441248564681586</v>
      </c>
      <c r="Q8" s="32">
        <f>SLOPE(Q3:Q6,N3:N6)</f>
        <v>-3.1923666713971448</v>
      </c>
      <c r="R8" s="37" t="str">
        <f>F12</f>
        <v>N/A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8">
        <v>33.856066090296231</v>
      </c>
      <c r="G9" t="str">
        <f t="shared" si="6"/>
        <v>As3mt</v>
      </c>
      <c r="H9" t="s">
        <v>2</v>
      </c>
      <c r="I9" s="43">
        <v>0.01</v>
      </c>
      <c r="J9" s="70">
        <v>81.5</v>
      </c>
      <c r="N9" s="13" t="s">
        <v>92</v>
      </c>
      <c r="O9" s="36">
        <f>10^(-1/O8)</f>
        <v>1.9527482770530209</v>
      </c>
      <c r="P9" s="36">
        <f>10^(-1/P8)</f>
        <v>2.1860470648102939</v>
      </c>
      <c r="R9" s="19" t="str">
        <f>F13</f>
        <v>N/A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8">
        <v>35.747295266201547</v>
      </c>
      <c r="G10" t="str">
        <f t="shared" si="6"/>
        <v>As3mt</v>
      </c>
      <c r="H10" t="s">
        <v>2</v>
      </c>
      <c r="I10" s="44">
        <v>1E-3</v>
      </c>
      <c r="J10" s="70">
        <v>81.5</v>
      </c>
      <c r="N10" s="14" t="s">
        <v>93</v>
      </c>
      <c r="O10" s="36">
        <f>ABS(O9-P9)</f>
        <v>0.23329878775727297</v>
      </c>
      <c r="P10" s="36"/>
      <c r="Q10" s="17"/>
      <c r="R10" s="29"/>
    </row>
    <row r="11" spans="1:19">
      <c r="A11" s="51" t="s">
        <v>104</v>
      </c>
      <c r="B11" s="52" t="s">
        <v>6</v>
      </c>
      <c r="C11" s="51"/>
      <c r="D11" s="51"/>
      <c r="E11" s="53"/>
      <c r="F11" s="54" t="s">
        <v>129</v>
      </c>
      <c r="G11" s="55" t="str">
        <f t="shared" si="6"/>
        <v>As3mt</v>
      </c>
      <c r="H11" s="55" t="s">
        <v>2</v>
      </c>
      <c r="I11" s="56">
        <v>1E-4</v>
      </c>
      <c r="J11" s="71">
        <v>56.5</v>
      </c>
      <c r="N11" s="13" t="s">
        <v>94</v>
      </c>
      <c r="O11" s="36">
        <f>AVERAGE(O9,P9)</f>
        <v>2.0693976709316573</v>
      </c>
      <c r="P11" s="36"/>
      <c r="Q11" s="36">
        <f>10^(-1/Q8)</f>
        <v>2.0570612569658304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8" t="s">
        <v>129</v>
      </c>
      <c r="G12" t="str">
        <f t="shared" si="6"/>
        <v>As3mt</v>
      </c>
      <c r="H12" t="s">
        <v>3</v>
      </c>
      <c r="J12" s="70">
        <v>57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8" t="s">
        <v>129</v>
      </c>
      <c r="G13" t="str">
        <f t="shared" si="6"/>
        <v>As3mt</v>
      </c>
      <c r="H13" s="45" t="s">
        <v>4</v>
      </c>
      <c r="I13" s="45"/>
      <c r="J13" s="69">
        <v>55.5</v>
      </c>
      <c r="L13" s="73" t="str">
        <f>G14</f>
        <v>Mt1a #1</v>
      </c>
      <c r="M13" s="73"/>
      <c r="N13" s="74"/>
      <c r="O13" s="74"/>
      <c r="P13" s="74"/>
      <c r="Q13" s="74"/>
      <c r="R13" s="74"/>
      <c r="S13" s="74"/>
    </row>
    <row r="14" spans="1:19">
      <c r="A14" s="4" t="s">
        <v>17</v>
      </c>
      <c r="B14" s="5" t="s">
        <v>6</v>
      </c>
      <c r="C14" s="4"/>
      <c r="D14" s="4"/>
      <c r="E14" s="6"/>
      <c r="F14" s="49">
        <v>18.228055120417181</v>
      </c>
      <c r="G14" s="7" t="str">
        <f>'primers used'!A3</f>
        <v>Mt1a #1</v>
      </c>
      <c r="H14" t="s">
        <v>2</v>
      </c>
      <c r="I14">
        <v>1</v>
      </c>
      <c r="J14" s="70">
        <v>87</v>
      </c>
      <c r="N14" s="9"/>
      <c r="O14" s="46" t="s">
        <v>102</v>
      </c>
      <c r="P14" s="46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8">
        <v>21.296832832392678</v>
      </c>
      <c r="G15" t="str">
        <f>G14</f>
        <v>Mt1a #1</v>
      </c>
      <c r="H15" t="s">
        <v>2</v>
      </c>
      <c r="I15">
        <v>0.1</v>
      </c>
      <c r="J15" s="70">
        <v>87.5</v>
      </c>
      <c r="M15">
        <v>1</v>
      </c>
      <c r="N15" s="8">
        <f>LOG(M15)</f>
        <v>0</v>
      </c>
      <c r="O15" s="11"/>
      <c r="P15" s="11"/>
      <c r="Q15" s="84">
        <f>AVERAGE(F14,F19)</f>
        <v>18.013959265386553</v>
      </c>
      <c r="R15" s="39">
        <f>STDEV(F14,F19)</f>
        <v>0.30277726183234566</v>
      </c>
      <c r="S15" s="40">
        <f>R15/Q15</f>
        <v>1.6807924197659637E-2</v>
      </c>
    </row>
    <row r="16" spans="1:19">
      <c r="A16" s="1" t="s">
        <v>19</v>
      </c>
      <c r="B16" s="2" t="s">
        <v>6</v>
      </c>
      <c r="C16" s="1"/>
      <c r="D16" s="1"/>
      <c r="E16" s="3"/>
      <c r="F16" s="48">
        <v>24.866498006338269</v>
      </c>
      <c r="G16" t="str">
        <f>G15</f>
        <v>Mt1a #1</v>
      </c>
      <c r="H16" t="s">
        <v>2</v>
      </c>
      <c r="I16" s="43">
        <v>0.01</v>
      </c>
      <c r="J16" s="70">
        <v>87.5</v>
      </c>
      <c r="M16" s="22">
        <f>M15/10</f>
        <v>0.1</v>
      </c>
      <c r="N16" s="8">
        <f>LOG(M16)</f>
        <v>-1</v>
      </c>
      <c r="O16" s="80">
        <f>F15-F14</f>
        <v>3.0687777119754962</v>
      </c>
      <c r="P16" s="80">
        <f>F20-F19</f>
        <v>3.18031126569565</v>
      </c>
      <c r="Q16" s="81">
        <f t="shared" ref="Q16:Q19" si="7">AVERAGE(F15,F20)</f>
        <v>21.138503754222128</v>
      </c>
      <c r="R16" s="27">
        <f t="shared" ref="R16:R19" si="8">STDEV(F15,F20)</f>
        <v>0.22391112966686572</v>
      </c>
      <c r="S16" s="41">
        <f t="shared" ref="S16:S19" si="9">R16/Q16</f>
        <v>1.0592572315916282E-2</v>
      </c>
    </row>
    <row r="17" spans="1:21">
      <c r="A17" s="1" t="s">
        <v>20</v>
      </c>
      <c r="B17" s="2" t="s">
        <v>6</v>
      </c>
      <c r="C17" s="1"/>
      <c r="D17" s="1"/>
      <c r="E17" s="3"/>
      <c r="F17" s="48">
        <v>28.00846615899809</v>
      </c>
      <c r="G17" t="str">
        <f>G16</f>
        <v>Mt1a #1</v>
      </c>
      <c r="H17" t="s">
        <v>2</v>
      </c>
      <c r="I17" s="44">
        <v>1E-3</v>
      </c>
      <c r="J17" s="70">
        <v>87.5</v>
      </c>
      <c r="M17" s="22">
        <f t="shared" ref="M17:M19" si="10">M16/10</f>
        <v>0.01</v>
      </c>
      <c r="N17" s="8">
        <f>LOG(M17)</f>
        <v>-2</v>
      </c>
      <c r="O17" s="80">
        <f t="shared" ref="O17:O19" si="11">F16-F15</f>
        <v>3.5696651739455909</v>
      </c>
      <c r="P17" s="80">
        <f t="shared" ref="P17:P19" si="12">F21-F20</f>
        <v>3.790812552797334</v>
      </c>
      <c r="Q17" s="81">
        <f t="shared" si="7"/>
        <v>24.818742617593593</v>
      </c>
      <c r="R17" s="27">
        <f t="shared" si="8"/>
        <v>6.7536318436980908E-2</v>
      </c>
      <c r="S17" s="41">
        <f t="shared" si="9"/>
        <v>2.7211821113413514E-3</v>
      </c>
    </row>
    <row r="18" spans="1:21">
      <c r="A18" s="63" t="s">
        <v>21</v>
      </c>
      <c r="B18" s="52" t="s">
        <v>6</v>
      </c>
      <c r="C18" s="64"/>
      <c r="D18" s="64"/>
      <c r="E18" s="65"/>
      <c r="F18" s="66">
        <v>31.652428344231808</v>
      </c>
      <c r="G18" s="55" t="str">
        <f t="shared" ref="G18:G25" si="13">G17</f>
        <v>Mt1a #1</v>
      </c>
      <c r="H18" s="67" t="s">
        <v>105</v>
      </c>
      <c r="I18" s="68">
        <v>1E-4</v>
      </c>
      <c r="J18" s="71">
        <v>87.5</v>
      </c>
      <c r="M18" s="23">
        <f t="shared" si="10"/>
        <v>1E-3</v>
      </c>
      <c r="N18" s="8">
        <f>LOG(M18)</f>
        <v>-3</v>
      </c>
      <c r="O18" s="80">
        <f t="shared" si="11"/>
        <v>3.1419681526598211</v>
      </c>
      <c r="P18" s="80">
        <f t="shared" si="12"/>
        <v>3.3785733692724342</v>
      </c>
      <c r="Q18" s="81">
        <f t="shared" si="7"/>
        <v>28.079013378559718</v>
      </c>
      <c r="R18" s="27">
        <f t="shared" si="8"/>
        <v>9.9768834692066738E-2</v>
      </c>
      <c r="S18" s="41">
        <f t="shared" si="9"/>
        <v>3.5531460221550088E-3</v>
      </c>
    </row>
    <row r="19" spans="1:21">
      <c r="A19" s="1" t="s">
        <v>22</v>
      </c>
      <c r="B19" s="2" t="s">
        <v>6</v>
      </c>
      <c r="C19" s="1"/>
      <c r="D19" s="1"/>
      <c r="E19" s="3"/>
      <c r="F19" s="48">
        <v>17.799863410355929</v>
      </c>
      <c r="G19" t="str">
        <f t="shared" si="13"/>
        <v>Mt1a #1</v>
      </c>
      <c r="H19" t="s">
        <v>2</v>
      </c>
      <c r="I19">
        <v>1</v>
      </c>
      <c r="J19" s="70">
        <v>87.5</v>
      </c>
      <c r="M19" s="24">
        <f t="shared" si="10"/>
        <v>1E-4</v>
      </c>
      <c r="N19" s="10">
        <f>LOG(M19)</f>
        <v>-4</v>
      </c>
      <c r="O19" s="82">
        <f t="shared" si="11"/>
        <v>3.6439621852337183</v>
      </c>
      <c r="P19" s="82">
        <f t="shared" si="12"/>
        <v>3.9635044695126282</v>
      </c>
      <c r="Q19" s="83">
        <f t="shared" si="7"/>
        <v>31.882746705932892</v>
      </c>
      <c r="R19" s="30">
        <f t="shared" si="8"/>
        <v>0.32571935078130931</v>
      </c>
      <c r="S19" s="42">
        <f t="shared" si="9"/>
        <v>1.0216163424862574E-2</v>
      </c>
    </row>
    <row r="20" spans="1:21">
      <c r="A20" s="1" t="s">
        <v>23</v>
      </c>
      <c r="B20" s="2" t="s">
        <v>6</v>
      </c>
      <c r="C20" s="1"/>
      <c r="D20" s="1"/>
      <c r="E20" s="3"/>
      <c r="F20" s="48">
        <v>20.980174676051579</v>
      </c>
      <c r="G20" t="str">
        <f t="shared" si="13"/>
        <v>Mt1a #1</v>
      </c>
      <c r="H20" t="s">
        <v>2</v>
      </c>
      <c r="I20">
        <v>0.1</v>
      </c>
      <c r="J20" s="70">
        <v>87.5</v>
      </c>
      <c r="N20" s="13" t="s">
        <v>91</v>
      </c>
      <c r="O20" s="36">
        <f>SLOPE(F14:F18,N15:N19)</f>
        <v>-3.3560379774234663</v>
      </c>
      <c r="P20" s="36">
        <f>SLOPE(F19:F23,N15:N19)</f>
        <v>-3.5795789236625866</v>
      </c>
      <c r="Q20" s="32">
        <f>SLOPE(Q15:Q19,N15:N19)</f>
        <v>-3.4678084505430262</v>
      </c>
      <c r="R20" s="37">
        <f>F24</f>
        <v>37.48111665758065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8">
        <v>24.770987228848913</v>
      </c>
      <c r="G21" t="str">
        <f t="shared" si="13"/>
        <v>Mt1a #1</v>
      </c>
      <c r="H21" t="s">
        <v>2</v>
      </c>
      <c r="I21" s="43">
        <v>0.01</v>
      </c>
      <c r="J21" s="70">
        <v>87.5</v>
      </c>
      <c r="N21" s="13" t="s">
        <v>92</v>
      </c>
      <c r="O21" s="36">
        <f>10^(-1/O20)</f>
        <v>1.9859595858845971</v>
      </c>
      <c r="P21" s="36">
        <f>10^(-1/P20)</f>
        <v>1.9026656045878738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8">
        <v>28.149560598121347</v>
      </c>
      <c r="G22" t="str">
        <f t="shared" si="13"/>
        <v>Mt1a #1</v>
      </c>
      <c r="H22" t="s">
        <v>2</v>
      </c>
      <c r="I22" s="44">
        <v>1E-3</v>
      </c>
      <c r="J22" s="70">
        <v>87.5</v>
      </c>
      <c r="N22" s="14" t="s">
        <v>93</v>
      </c>
      <c r="O22" s="36">
        <f>ABS(O21-P21)</f>
        <v>8.3293981296723274E-2</v>
      </c>
      <c r="P22" s="36"/>
      <c r="Q22" s="17"/>
      <c r="R22" s="29"/>
    </row>
    <row r="23" spans="1:21">
      <c r="A23" s="51" t="s">
        <v>26</v>
      </c>
      <c r="B23" s="52" t="s">
        <v>6</v>
      </c>
      <c r="C23" s="51"/>
      <c r="D23" s="51"/>
      <c r="E23" s="53"/>
      <c r="F23" s="54">
        <v>32.113065067633976</v>
      </c>
      <c r="G23" s="55" t="str">
        <f t="shared" si="13"/>
        <v>Mt1a #1</v>
      </c>
      <c r="H23" s="55" t="s">
        <v>2</v>
      </c>
      <c r="I23" s="56">
        <v>1E-4</v>
      </c>
      <c r="J23" s="71">
        <v>87.5</v>
      </c>
      <c r="N23" s="13" t="s">
        <v>94</v>
      </c>
      <c r="O23" s="36">
        <f>AVERAGE(O21,P21)</f>
        <v>1.9443125952362355</v>
      </c>
      <c r="P23" s="36"/>
      <c r="Q23" s="36">
        <f>10^(-1/Q20)</f>
        <v>1.9425247541135684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8">
        <v>37.48111665758065</v>
      </c>
      <c r="G24" t="str">
        <f t="shared" si="13"/>
        <v>Mt1a #1</v>
      </c>
      <c r="H24" t="s">
        <v>3</v>
      </c>
      <c r="J24" s="70">
        <v>87.5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8" t="s">
        <v>129</v>
      </c>
      <c r="G25" t="str">
        <f t="shared" si="13"/>
        <v>Mt1a #1</v>
      </c>
      <c r="H25" s="45" t="s">
        <v>4</v>
      </c>
      <c r="I25" s="45"/>
      <c r="J25" s="69">
        <v>64.5</v>
      </c>
      <c r="L25" s="73" t="str">
        <f>G26</f>
        <v>Myc</v>
      </c>
      <c r="M25" s="73"/>
      <c r="N25" s="74"/>
      <c r="O25" s="74"/>
      <c r="P25" s="74"/>
      <c r="Q25" s="74"/>
      <c r="R25" s="74"/>
      <c r="S25" s="74"/>
    </row>
    <row r="26" spans="1:21">
      <c r="A26" s="4" t="s">
        <v>29</v>
      </c>
      <c r="B26" s="5" t="s">
        <v>6</v>
      </c>
      <c r="C26" s="4"/>
      <c r="D26" s="4"/>
      <c r="E26" s="6"/>
      <c r="F26" s="49">
        <v>19.985004229769892</v>
      </c>
      <c r="G26" s="7" t="str">
        <f>'primers used'!A4</f>
        <v>Myc</v>
      </c>
      <c r="H26" t="s">
        <v>2</v>
      </c>
      <c r="I26">
        <v>1</v>
      </c>
      <c r="J26" s="70">
        <v>81</v>
      </c>
      <c r="N26" s="9"/>
      <c r="O26" s="46" t="s">
        <v>102</v>
      </c>
      <c r="P26" s="46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8">
        <v>23.102104699975218</v>
      </c>
      <c r="G27" t="str">
        <f>G26</f>
        <v>Myc</v>
      </c>
      <c r="H27" t="s">
        <v>2</v>
      </c>
      <c r="I27">
        <v>0.1</v>
      </c>
      <c r="J27" s="70">
        <v>81.5</v>
      </c>
      <c r="M27">
        <v>1</v>
      </c>
      <c r="N27" s="8">
        <f>LOG(M27)</f>
        <v>0</v>
      </c>
      <c r="O27" s="11"/>
      <c r="P27" s="11"/>
      <c r="Q27" s="77">
        <f>AVERAGE(F26,F31)</f>
        <v>19.920010484838986</v>
      </c>
      <c r="R27" s="39">
        <f>STDEV(F26,F31)</f>
        <v>9.1915035550167681E-2</v>
      </c>
      <c r="S27" s="40">
        <f>R27/Q27</f>
        <v>4.614206183281064E-3</v>
      </c>
    </row>
    <row r="28" spans="1:21">
      <c r="A28" s="1" t="s">
        <v>31</v>
      </c>
      <c r="B28" s="2" t="s">
        <v>6</v>
      </c>
      <c r="C28" s="1"/>
      <c r="D28" s="1"/>
      <c r="E28" s="3"/>
      <c r="F28" s="48">
        <v>26.598971116196253</v>
      </c>
      <c r="G28" t="str">
        <f>G27</f>
        <v>Myc</v>
      </c>
      <c r="H28" t="s">
        <v>2</v>
      </c>
      <c r="I28" s="43">
        <v>0.01</v>
      </c>
      <c r="J28" s="70">
        <v>81.5</v>
      </c>
      <c r="M28" s="22">
        <f>M27/10</f>
        <v>0.1</v>
      </c>
      <c r="N28" s="8">
        <f>LOG(M28)</f>
        <v>-1</v>
      </c>
      <c r="O28" s="75">
        <f>F27-F26</f>
        <v>3.117100470205326</v>
      </c>
      <c r="P28" s="75">
        <f>F32-F31</f>
        <v>3.07229654660728</v>
      </c>
      <c r="Q28" s="76">
        <f t="shared" ref="Q28:Q31" si="14">AVERAGE(F27,F32)</f>
        <v>23.014708993245289</v>
      </c>
      <c r="R28" s="27">
        <f t="shared" ref="R28:R31" si="15">STDEV(F27,F32)</f>
        <v>0.12359619375088331</v>
      </c>
      <c r="S28" s="41">
        <f t="shared" ref="S28:S31" si="16">R28/Q28</f>
        <v>5.3703131239746819E-3</v>
      </c>
    </row>
    <row r="29" spans="1:21">
      <c r="A29" s="1" t="s">
        <v>32</v>
      </c>
      <c r="B29" s="2" t="s">
        <v>6</v>
      </c>
      <c r="C29" s="1"/>
      <c r="D29" s="1"/>
      <c r="E29" s="3"/>
      <c r="F29" s="48">
        <v>29.676343913050957</v>
      </c>
      <c r="G29" t="str">
        <f>G28</f>
        <v>Myc</v>
      </c>
      <c r="H29" t="s">
        <v>2</v>
      </c>
      <c r="I29" s="44">
        <v>1E-3</v>
      </c>
      <c r="J29" s="70">
        <v>81.5</v>
      </c>
      <c r="M29" s="22">
        <f t="shared" ref="M29:M31" si="17">M28/10</f>
        <v>0.01</v>
      </c>
      <c r="N29" s="8">
        <f>LOG(M29)</f>
        <v>-2</v>
      </c>
      <c r="O29" s="75">
        <f t="shared" ref="O29:O31" si="18">F28-F27</f>
        <v>3.4968664162210352</v>
      </c>
      <c r="P29" s="75">
        <f t="shared" ref="P29:P31" si="19">F33-F32</f>
        <v>3.6361516772418483</v>
      </c>
      <c r="Q29" s="76">
        <f t="shared" si="14"/>
        <v>26.581218039976733</v>
      </c>
      <c r="R29" s="27">
        <f t="shared" si="15"/>
        <v>2.5106641157323872E-2</v>
      </c>
      <c r="S29" s="41">
        <f t="shared" si="16"/>
        <v>9.4452560900575824E-4</v>
      </c>
    </row>
    <row r="30" spans="1:21">
      <c r="A30" s="51" t="s">
        <v>33</v>
      </c>
      <c r="B30" s="52" t="s">
        <v>6</v>
      </c>
      <c r="C30" s="51"/>
      <c r="D30" s="51"/>
      <c r="E30" s="53"/>
      <c r="F30" s="54">
        <v>32.658103511904301</v>
      </c>
      <c r="G30" s="55" t="str">
        <f t="shared" ref="G30:G37" si="20">G29</f>
        <v>Myc</v>
      </c>
      <c r="H30" s="55" t="s">
        <v>2</v>
      </c>
      <c r="I30" s="56">
        <v>1E-4</v>
      </c>
      <c r="J30" s="71">
        <v>81.5</v>
      </c>
      <c r="M30" s="23">
        <f t="shared" si="17"/>
        <v>1E-3</v>
      </c>
      <c r="N30" s="8">
        <f>LOG(M30)</f>
        <v>-3</v>
      </c>
      <c r="O30" s="75">
        <f t="shared" si="18"/>
        <v>3.0773727968547036</v>
      </c>
      <c r="P30" s="75">
        <f t="shared" si="19"/>
        <v>3.0454850467188308</v>
      </c>
      <c r="Q30" s="76">
        <f t="shared" si="14"/>
        <v>29.642646961763496</v>
      </c>
      <c r="R30" s="27">
        <f t="shared" si="15"/>
        <v>4.7654685522342297E-2</v>
      </c>
      <c r="S30" s="41">
        <f t="shared" si="16"/>
        <v>1.6076393442128432E-3</v>
      </c>
    </row>
    <row r="31" spans="1:21">
      <c r="A31" s="1" t="s">
        <v>34</v>
      </c>
      <c r="B31" s="2" t="s">
        <v>6</v>
      </c>
      <c r="C31" s="1"/>
      <c r="D31" s="1"/>
      <c r="E31" s="3"/>
      <c r="F31" s="48">
        <v>19.855016739908081</v>
      </c>
      <c r="G31" t="str">
        <f t="shared" si="20"/>
        <v>Myc</v>
      </c>
      <c r="H31" t="s">
        <v>2</v>
      </c>
      <c r="I31">
        <v>1</v>
      </c>
      <c r="J31" s="70">
        <v>81.5</v>
      </c>
      <c r="M31" s="24">
        <f t="shared" si="17"/>
        <v>1E-4</v>
      </c>
      <c r="N31" s="10">
        <f>LOG(M31)</f>
        <v>-4</v>
      </c>
      <c r="O31" s="78">
        <f t="shared" si="18"/>
        <v>2.9817595988533441</v>
      </c>
      <c r="P31" s="78">
        <f t="shared" si="19"/>
        <v>3.0889736051682526</v>
      </c>
      <c r="Q31" s="79">
        <f t="shared" si="14"/>
        <v>32.6780135637743</v>
      </c>
      <c r="R31" s="30">
        <f t="shared" si="15"/>
        <v>2.8157065380536805E-2</v>
      </c>
      <c r="S31" s="42">
        <f t="shared" si="16"/>
        <v>8.6165168288413775E-4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8">
        <v>22.927313286515361</v>
      </c>
      <c r="G32" t="str">
        <f t="shared" si="20"/>
        <v>Myc</v>
      </c>
      <c r="H32" t="s">
        <v>2</v>
      </c>
      <c r="I32">
        <v>0.1</v>
      </c>
      <c r="J32" s="70">
        <v>81.5</v>
      </c>
      <c r="N32" s="13" t="s">
        <v>91</v>
      </c>
      <c r="O32" s="36">
        <f>SLOPE(F26:F30,N27:N31)</f>
        <v>-3.1920437777344555</v>
      </c>
      <c r="P32" s="36">
        <f>SLOPE(F31:F35,N27:N31)</f>
        <v>-3.2367450475433102</v>
      </c>
      <c r="Q32" s="32">
        <f>SLOPE(Q27:Q31,N27:N31)</f>
        <v>-3.214394412638883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8">
        <v>26.563464963757209</v>
      </c>
      <c r="G33" t="str">
        <f t="shared" si="20"/>
        <v>Myc</v>
      </c>
      <c r="H33" t="s">
        <v>2</v>
      </c>
      <c r="I33" s="43">
        <v>0.01</v>
      </c>
      <c r="J33" s="70">
        <v>81.5</v>
      </c>
      <c r="N33" s="13" t="s">
        <v>92</v>
      </c>
      <c r="O33" s="36">
        <f>10^(-1/O32)</f>
        <v>2.0572113486639676</v>
      </c>
      <c r="P33" s="36">
        <f>10^(-1/P32)</f>
        <v>2.036818605661483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8">
        <v>29.60895001047604</v>
      </c>
      <c r="G34" t="str">
        <f t="shared" si="20"/>
        <v>Myc</v>
      </c>
      <c r="H34" t="s">
        <v>2</v>
      </c>
      <c r="I34" s="44">
        <v>1E-3</v>
      </c>
      <c r="J34" s="70">
        <v>81.5</v>
      </c>
      <c r="N34" s="14" t="s">
        <v>93</v>
      </c>
      <c r="O34" s="36">
        <f>ABS(O33-P33)</f>
        <v>2.0392743002484615E-2</v>
      </c>
      <c r="P34" s="36"/>
      <c r="Q34" s="17"/>
      <c r="R34" s="29"/>
      <c r="U34" s="25"/>
    </row>
    <row r="35" spans="1:21">
      <c r="A35" s="51" t="s">
        <v>38</v>
      </c>
      <c r="B35" s="52" t="s">
        <v>6</v>
      </c>
      <c r="C35" s="51"/>
      <c r="D35" s="51"/>
      <c r="E35" s="53"/>
      <c r="F35" s="54">
        <v>32.697923615644292</v>
      </c>
      <c r="G35" s="55" t="str">
        <f t="shared" si="20"/>
        <v>Myc</v>
      </c>
      <c r="H35" s="55" t="s">
        <v>2</v>
      </c>
      <c r="I35" s="56">
        <v>1E-4</v>
      </c>
      <c r="J35" s="71">
        <v>81.5</v>
      </c>
      <c r="N35" s="13" t="s">
        <v>94</v>
      </c>
      <c r="O35" s="36">
        <f>AVERAGE(O33,P33)</f>
        <v>2.0470149771627253</v>
      </c>
      <c r="P35" s="36"/>
      <c r="Q35" s="36">
        <f>10^(-1/Q32)</f>
        <v>2.0469186856036892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8" t="s">
        <v>129</v>
      </c>
      <c r="G36" t="str">
        <f t="shared" si="20"/>
        <v>Myc</v>
      </c>
      <c r="H36" t="s">
        <v>3</v>
      </c>
      <c r="J36" s="70">
        <v>64.5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8" t="s">
        <v>129</v>
      </c>
      <c r="G37" t="str">
        <f t="shared" si="20"/>
        <v>Myc</v>
      </c>
      <c r="H37" s="45" t="s">
        <v>4</v>
      </c>
      <c r="I37" s="45"/>
      <c r="J37" s="69">
        <v>81.5</v>
      </c>
      <c r="L37" s="73" t="str">
        <f>G38</f>
        <v>Wnt4</v>
      </c>
      <c r="M37" s="73"/>
      <c r="N37" s="74"/>
      <c r="O37" s="74"/>
      <c r="P37" s="74"/>
      <c r="Q37" s="74"/>
      <c r="R37" s="74"/>
      <c r="S37" s="74"/>
    </row>
    <row r="38" spans="1:21">
      <c r="A38" s="4" t="s">
        <v>41</v>
      </c>
      <c r="B38" s="5" t="s">
        <v>6</v>
      </c>
      <c r="C38" s="4"/>
      <c r="D38" s="4"/>
      <c r="E38" s="6"/>
      <c r="F38" s="49">
        <v>29.970366954342673</v>
      </c>
      <c r="G38" s="7" t="str">
        <f>'primers used'!A5</f>
        <v>Wnt4</v>
      </c>
      <c r="H38" t="s">
        <v>2</v>
      </c>
      <c r="I38">
        <v>1</v>
      </c>
      <c r="J38" s="70">
        <v>87.5</v>
      </c>
      <c r="N38" s="9"/>
      <c r="O38" s="46" t="s">
        <v>102</v>
      </c>
      <c r="P38" s="46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8">
        <v>33.162763145702542</v>
      </c>
      <c r="G39" t="str">
        <f>G38</f>
        <v>Wnt4</v>
      </c>
      <c r="H39" t="s">
        <v>2</v>
      </c>
      <c r="I39">
        <v>0.1</v>
      </c>
      <c r="J39" s="70">
        <v>88</v>
      </c>
      <c r="M39">
        <v>1</v>
      </c>
      <c r="N39" s="8">
        <f>LOG(M39)</f>
        <v>0</v>
      </c>
      <c r="O39" s="11"/>
      <c r="P39" s="11"/>
      <c r="Q39" s="77">
        <f>AVERAGE(F38,F43)</f>
        <v>29.511662343296585</v>
      </c>
      <c r="R39" s="39">
        <f>STDEV(F38,F43)</f>
        <v>0.64870628206426395</v>
      </c>
      <c r="S39" s="40">
        <f>R39/Q39</f>
        <v>2.1981353490635003E-2</v>
      </c>
    </row>
    <row r="40" spans="1:21">
      <c r="A40" s="1" t="s">
        <v>43</v>
      </c>
      <c r="B40" s="2" t="s">
        <v>6</v>
      </c>
      <c r="C40" s="1"/>
      <c r="D40" s="1"/>
      <c r="E40" s="3"/>
      <c r="F40" s="48">
        <v>35.093891224323706</v>
      </c>
      <c r="G40" t="str">
        <f>G39</f>
        <v>Wnt4</v>
      </c>
      <c r="H40" t="s">
        <v>2</v>
      </c>
      <c r="I40" s="43">
        <v>0.01</v>
      </c>
      <c r="J40" s="85">
        <v>81</v>
      </c>
      <c r="M40" s="22">
        <f>M39/10</f>
        <v>0.1</v>
      </c>
      <c r="N40" s="8">
        <f>LOG(M40)</f>
        <v>-1</v>
      </c>
      <c r="O40" s="75">
        <f>F39-F38</f>
        <v>3.1923961913598689</v>
      </c>
      <c r="P40" s="75">
        <f>F44-F43</f>
        <v>4.2301692672904601</v>
      </c>
      <c r="Q40" s="76">
        <f t="shared" ref="Q40:Q43" si="21">AVERAGE(F39,F44)</f>
        <v>33.222945072621748</v>
      </c>
      <c r="R40" s="27">
        <f t="shared" ref="R40:R43" si="22">STDEV(F39,F44)</f>
        <v>8.5110097258430564E-2</v>
      </c>
      <c r="S40" s="41">
        <f t="shared" ref="S40:S43" si="23">R40/Q40</f>
        <v>2.5617866529408857E-3</v>
      </c>
    </row>
    <row r="41" spans="1:21">
      <c r="A41" s="1" t="s">
        <v>44</v>
      </c>
      <c r="B41" s="2" t="s">
        <v>6</v>
      </c>
      <c r="C41" s="1"/>
      <c r="D41" s="1"/>
      <c r="E41" s="3"/>
      <c r="F41" s="48">
        <v>36.885498447266954</v>
      </c>
      <c r="G41" t="str">
        <f>G40</f>
        <v>Wnt4</v>
      </c>
      <c r="H41" t="s">
        <v>2</v>
      </c>
      <c r="I41" s="44">
        <v>1E-3</v>
      </c>
      <c r="J41" s="85">
        <v>81.5</v>
      </c>
      <c r="M41" s="22">
        <f t="shared" ref="M41:M43" si="24">M40/10</f>
        <v>0.01</v>
      </c>
      <c r="N41" s="8">
        <f>LOG(M41)</f>
        <v>-2</v>
      </c>
      <c r="O41" s="11">
        <f t="shared" ref="O41:O43" si="25">F40-F39</f>
        <v>1.931128078621164</v>
      </c>
      <c r="P41" s="11">
        <f t="shared" ref="P41:P43" si="26">F45-F44</f>
        <v>4.5013984779931775</v>
      </c>
      <c r="Q41" s="33">
        <f t="shared" si="21"/>
        <v>36.439208350928922</v>
      </c>
      <c r="R41" s="27">
        <f t="shared" si="22"/>
        <v>1.9025657261378084</v>
      </c>
      <c r="S41" s="41">
        <f t="shared" si="23"/>
        <v>5.2212048840773115E-2</v>
      </c>
    </row>
    <row r="42" spans="1:21">
      <c r="A42" s="51" t="s">
        <v>45</v>
      </c>
      <c r="B42" s="52" t="s">
        <v>6</v>
      </c>
      <c r="C42" s="51"/>
      <c r="D42" s="51"/>
      <c r="E42" s="53"/>
      <c r="F42" s="54" t="s">
        <v>129</v>
      </c>
      <c r="G42" s="55" t="str">
        <f t="shared" ref="G42:G49" si="27">G41</f>
        <v>Wnt4</v>
      </c>
      <c r="H42" s="55" t="s">
        <v>2</v>
      </c>
      <c r="I42" s="56">
        <v>1E-4</v>
      </c>
      <c r="J42" s="71">
        <v>57.5</v>
      </c>
      <c r="M42" s="23">
        <f t="shared" si="24"/>
        <v>1E-3</v>
      </c>
      <c r="N42" s="8">
        <f>LOG(M42)</f>
        <v>-3</v>
      </c>
      <c r="O42" s="11">
        <f t="shared" si="25"/>
        <v>1.7916072229432487</v>
      </c>
      <c r="P42" s="11">
        <f t="shared" si="26"/>
        <v>-1.1769835205608672</v>
      </c>
      <c r="Q42" s="33">
        <f t="shared" si="21"/>
        <v>36.746520202120109</v>
      </c>
      <c r="R42" s="27">
        <f t="shared" si="22"/>
        <v>0.19654491916084835</v>
      </c>
      <c r="S42" s="41">
        <f t="shared" si="23"/>
        <v>5.3486675222517693E-3</v>
      </c>
    </row>
    <row r="43" spans="1:21">
      <c r="A43" s="1" t="s">
        <v>46</v>
      </c>
      <c r="B43" s="2" t="s">
        <v>6</v>
      </c>
      <c r="C43" s="1"/>
      <c r="D43" s="1"/>
      <c r="E43" s="3"/>
      <c r="F43" s="48">
        <v>29.052957732250494</v>
      </c>
      <c r="G43" t="str">
        <f t="shared" si="27"/>
        <v>Wnt4</v>
      </c>
      <c r="H43" t="s">
        <v>2</v>
      </c>
      <c r="I43">
        <v>1</v>
      </c>
      <c r="J43" s="70">
        <v>88</v>
      </c>
      <c r="M43" s="24">
        <f t="shared" si="24"/>
        <v>1E-4</v>
      </c>
      <c r="N43" s="10">
        <f>LOG(M43)</f>
        <v>-4</v>
      </c>
      <c r="O43" s="12" t="e">
        <f t="shared" si="25"/>
        <v>#VALUE!</v>
      </c>
      <c r="P43" s="12" t="e">
        <f t="shared" si="26"/>
        <v>#VALUE!</v>
      </c>
      <c r="Q43" s="18" t="e">
        <f t="shared" si="21"/>
        <v>#DIV/0!</v>
      </c>
      <c r="R43" s="30" t="e">
        <f t="shared" si="22"/>
        <v>#DIV/0!</v>
      </c>
      <c r="S43" s="42" t="e">
        <f t="shared" si="23"/>
        <v>#DIV/0!</v>
      </c>
    </row>
    <row r="44" spans="1:21">
      <c r="A44" s="1" t="s">
        <v>47</v>
      </c>
      <c r="B44" s="2" t="s">
        <v>6</v>
      </c>
      <c r="C44" s="1"/>
      <c r="D44" s="1"/>
      <c r="E44" s="3"/>
      <c r="F44" s="48">
        <v>33.283126999540954</v>
      </c>
      <c r="G44" t="str">
        <f t="shared" si="27"/>
        <v>Wnt4</v>
      </c>
      <c r="H44" t="s">
        <v>2</v>
      </c>
      <c r="I44">
        <v>0.1</v>
      </c>
      <c r="J44" s="70">
        <v>88.5</v>
      </c>
      <c r="N44" s="13" t="s">
        <v>91</v>
      </c>
      <c r="O44" s="36">
        <f>SLOPE(F38:F39,N39:N40)</f>
        <v>-3.1923961913598689</v>
      </c>
      <c r="P44" s="36">
        <f>SLOPE(F43:F44,N39:N40)</f>
        <v>-4.2301692672904601</v>
      </c>
      <c r="Q44" s="32">
        <f>SLOPE(Q39:Q40,N39:N40)</f>
        <v>-3.7112827293251627</v>
      </c>
      <c r="R44" s="37" t="str">
        <f>F48</f>
        <v>N/A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8">
        <v>37.784525477534132</v>
      </c>
      <c r="G45" t="str">
        <f t="shared" si="27"/>
        <v>Wnt4</v>
      </c>
      <c r="H45" t="s">
        <v>2</v>
      </c>
      <c r="I45" s="43">
        <v>0.01</v>
      </c>
      <c r="J45" s="70">
        <v>88.5</v>
      </c>
      <c r="N45" s="13" t="s">
        <v>92</v>
      </c>
      <c r="O45" s="36">
        <f>10^(-1/O44)</f>
        <v>2.0570475371678127</v>
      </c>
      <c r="P45" s="36">
        <f>10^(-1/P44)</f>
        <v>1.7234439338453307</v>
      </c>
      <c r="R45" s="19">
        <f>F49</f>
        <v>37.039171456926063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8">
        <v>36.607541956973265</v>
      </c>
      <c r="G46" t="str">
        <f t="shared" si="27"/>
        <v>Wnt4</v>
      </c>
      <c r="H46" t="s">
        <v>2</v>
      </c>
      <c r="I46" s="44">
        <v>1E-3</v>
      </c>
      <c r="J46" s="85">
        <v>81.5</v>
      </c>
      <c r="N46" s="14" t="s">
        <v>93</v>
      </c>
      <c r="O46" s="36">
        <f>ABS(O45-P45)</f>
        <v>0.33360360332248207</v>
      </c>
      <c r="P46" s="36"/>
      <c r="Q46" s="17"/>
      <c r="R46" s="29"/>
    </row>
    <row r="47" spans="1:21">
      <c r="A47" s="51" t="s">
        <v>50</v>
      </c>
      <c r="B47" s="52" t="s">
        <v>6</v>
      </c>
      <c r="C47" s="51"/>
      <c r="D47" s="51"/>
      <c r="E47" s="53"/>
      <c r="F47" s="54" t="s">
        <v>129</v>
      </c>
      <c r="G47" s="55" t="str">
        <f t="shared" si="27"/>
        <v>Wnt4</v>
      </c>
      <c r="H47" s="55" t="s">
        <v>2</v>
      </c>
      <c r="I47" s="56">
        <v>1E-4</v>
      </c>
      <c r="J47" s="71">
        <v>57.5</v>
      </c>
      <c r="N47" s="13" t="s">
        <v>94</v>
      </c>
      <c r="O47" s="36">
        <f>AVERAGE(O45,P45)</f>
        <v>1.8902457355065718</v>
      </c>
      <c r="P47" s="36"/>
      <c r="Q47" s="36">
        <f>10^(-1/Q44)</f>
        <v>1.859724520746763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8" t="s">
        <v>129</v>
      </c>
      <c r="G48" t="str">
        <f t="shared" si="27"/>
        <v>Wnt4</v>
      </c>
      <c r="H48" t="s">
        <v>3</v>
      </c>
      <c r="J48" s="70">
        <v>59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8">
        <v>37.039171456926063</v>
      </c>
      <c r="G49" t="str">
        <f t="shared" si="27"/>
        <v>Wnt4</v>
      </c>
      <c r="H49" s="45" t="s">
        <v>4</v>
      </c>
      <c r="I49" s="45"/>
      <c r="J49" s="69">
        <v>80</v>
      </c>
      <c r="L49" s="73" t="str">
        <f>G50</f>
        <v>S100p</v>
      </c>
      <c r="M49" s="73"/>
      <c r="N49" s="74"/>
      <c r="O49" s="74"/>
      <c r="P49" s="74"/>
      <c r="Q49" s="74"/>
      <c r="R49" s="74"/>
      <c r="S49" s="74"/>
    </row>
    <row r="50" spans="1:19">
      <c r="A50" s="4" t="s">
        <v>53</v>
      </c>
      <c r="B50" s="5" t="s">
        <v>6</v>
      </c>
      <c r="C50" s="4"/>
      <c r="D50" s="4"/>
      <c r="E50" s="6"/>
      <c r="F50" s="49">
        <v>26.537685410780973</v>
      </c>
      <c r="G50" s="7" t="str">
        <f>'primers used'!A6</f>
        <v>S100p</v>
      </c>
      <c r="H50" t="s">
        <v>2</v>
      </c>
      <c r="I50">
        <v>1</v>
      </c>
      <c r="J50" s="70">
        <v>81.5</v>
      </c>
      <c r="N50" s="9"/>
      <c r="O50" s="46" t="s">
        <v>102</v>
      </c>
      <c r="P50" s="46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8">
        <v>29.150807285555693</v>
      </c>
      <c r="G51" t="str">
        <f>G50</f>
        <v>S100p</v>
      </c>
      <c r="H51" t="s">
        <v>2</v>
      </c>
      <c r="I51">
        <v>0.1</v>
      </c>
      <c r="J51" s="70">
        <v>81.5</v>
      </c>
      <c r="M51">
        <v>1</v>
      </c>
      <c r="N51" s="8">
        <f>LOG(M51)</f>
        <v>0</v>
      </c>
      <c r="O51" s="11"/>
      <c r="P51" s="11"/>
      <c r="Q51" s="77">
        <f>AVERAGE(F50,F55)</f>
        <v>26.366638630805433</v>
      </c>
      <c r="R51" s="39">
        <f>STDEV(F50,F55)</f>
        <v>0.2418966760411507</v>
      </c>
      <c r="S51" s="40">
        <f>R51/Q51</f>
        <v>9.1743463938755918E-3</v>
      </c>
    </row>
    <row r="52" spans="1:19">
      <c r="A52" s="1" t="s">
        <v>55</v>
      </c>
      <c r="B52" s="2" t="s">
        <v>6</v>
      </c>
      <c r="C52" s="1"/>
      <c r="D52" s="1"/>
      <c r="E52" s="3"/>
      <c r="F52" s="48">
        <v>32.206640230881789</v>
      </c>
      <c r="G52" t="str">
        <f>G51</f>
        <v>S100p</v>
      </c>
      <c r="H52" t="s">
        <v>2</v>
      </c>
      <c r="I52" s="43">
        <v>0.01</v>
      </c>
      <c r="J52" s="70">
        <v>82</v>
      </c>
      <c r="M52" s="22">
        <f>M51/10</f>
        <v>0.1</v>
      </c>
      <c r="N52" s="8">
        <f>LOG(M52)</f>
        <v>-1</v>
      </c>
      <c r="O52" s="75">
        <f>F51-F50</f>
        <v>2.6131218747747198</v>
      </c>
      <c r="P52" s="75">
        <f>F56-F55</f>
        <v>3.0891312143007355</v>
      </c>
      <c r="Q52" s="76">
        <f t="shared" ref="Q52:Q55" si="28">AVERAGE(F51,F56)</f>
        <v>29.21776517534316</v>
      </c>
      <c r="R52" s="27">
        <f t="shared" ref="R52:R55" si="29">STDEV(F51,F56)</f>
        <v>9.4692755844007978E-2</v>
      </c>
      <c r="S52" s="41">
        <f t="shared" ref="S52:S55" si="30">R52/Q52</f>
        <v>3.2409308266985147E-3</v>
      </c>
    </row>
    <row r="53" spans="1:19">
      <c r="A53" s="57" t="s">
        <v>56</v>
      </c>
      <c r="B53" s="58" t="s">
        <v>6</v>
      </c>
      <c r="C53" s="57"/>
      <c r="D53" s="57"/>
      <c r="E53" s="59"/>
      <c r="F53" s="60">
        <v>33.76605625650889</v>
      </c>
      <c r="G53" t="str">
        <f>G52</f>
        <v>S100p</v>
      </c>
      <c r="H53" s="61" t="s">
        <v>2</v>
      </c>
      <c r="I53" s="62">
        <v>1E-3</v>
      </c>
      <c r="J53" s="72">
        <v>81.5</v>
      </c>
      <c r="M53" s="22">
        <f t="shared" ref="M53:M55" si="31">M52/10</f>
        <v>0.01</v>
      </c>
      <c r="N53" s="8">
        <f>LOG(M53)</f>
        <v>-2</v>
      </c>
      <c r="O53" s="11">
        <f t="shared" ref="O53:O55" si="32">F52-F51</f>
        <v>3.0558329453260953</v>
      </c>
      <c r="P53" s="11">
        <f t="shared" ref="P53:P55" si="33">F57-F56</f>
        <v>3.3013998822536585</v>
      </c>
      <c r="Q53" s="33">
        <f t="shared" si="28"/>
        <v>32.396381589133036</v>
      </c>
      <c r="R53" s="27">
        <f t="shared" si="29"/>
        <v>0.26833480218273764</v>
      </c>
      <c r="S53" s="41">
        <f t="shared" si="30"/>
        <v>8.2828633637513152E-3</v>
      </c>
    </row>
    <row r="54" spans="1:19">
      <c r="A54" s="51" t="s">
        <v>57</v>
      </c>
      <c r="B54" s="52" t="s">
        <v>6</v>
      </c>
      <c r="C54" s="51"/>
      <c r="D54" s="51"/>
      <c r="E54" s="53"/>
      <c r="F54" s="54">
        <v>34.799392887768626</v>
      </c>
      <c r="G54" s="55" t="str">
        <f t="shared" ref="G54:G61" si="34">G53</f>
        <v>S100p</v>
      </c>
      <c r="H54" s="55" t="s">
        <v>2</v>
      </c>
      <c r="I54" s="56">
        <v>1E-4</v>
      </c>
      <c r="J54" s="71">
        <v>78</v>
      </c>
      <c r="M54" s="23">
        <f t="shared" si="31"/>
        <v>1E-3</v>
      </c>
      <c r="N54" s="8">
        <f>LOG(M54)</f>
        <v>-3</v>
      </c>
      <c r="O54" s="11">
        <f t="shared" si="32"/>
        <v>1.559416025627101</v>
      </c>
      <c r="P54" s="11">
        <f t="shared" si="33"/>
        <v>0.31484078393290815</v>
      </c>
      <c r="Q54" s="33">
        <f t="shared" si="28"/>
        <v>33.33350999391304</v>
      </c>
      <c r="R54" s="27">
        <f t="shared" si="29"/>
        <v>0.61171279091674313</v>
      </c>
      <c r="S54" s="41">
        <f t="shared" si="30"/>
        <v>1.8351286469035114E-2</v>
      </c>
    </row>
    <row r="55" spans="1:19">
      <c r="A55" s="1" t="s">
        <v>58</v>
      </c>
      <c r="B55" s="2" t="s">
        <v>6</v>
      </c>
      <c r="C55" s="1"/>
      <c r="D55" s="1"/>
      <c r="E55" s="3"/>
      <c r="F55" s="48">
        <v>26.195591850829889</v>
      </c>
      <c r="G55" t="str">
        <f t="shared" si="34"/>
        <v>S100p</v>
      </c>
      <c r="H55" t="s">
        <v>2</v>
      </c>
      <c r="I55">
        <v>1</v>
      </c>
      <c r="J55" s="70">
        <v>82</v>
      </c>
      <c r="M55" s="24">
        <f t="shared" si="31"/>
        <v>1E-4</v>
      </c>
      <c r="N55" s="10">
        <f>LOG(M55)</f>
        <v>-4</v>
      </c>
      <c r="O55" s="12">
        <f t="shared" si="32"/>
        <v>1.0333366312597363</v>
      </c>
      <c r="P55" s="12">
        <f t="shared" si="33"/>
        <v>1.9908780062422053</v>
      </c>
      <c r="Q55" s="18">
        <f t="shared" si="28"/>
        <v>34.845617312664011</v>
      </c>
      <c r="R55" s="30">
        <f t="shared" si="29"/>
        <v>6.5371208597710714E-2</v>
      </c>
      <c r="S55" s="42">
        <f t="shared" si="30"/>
        <v>1.8760238342499598E-3</v>
      </c>
    </row>
    <row r="56" spans="1:19">
      <c r="A56" s="1" t="s">
        <v>59</v>
      </c>
      <c r="B56" s="2" t="s">
        <v>6</v>
      </c>
      <c r="C56" s="1"/>
      <c r="D56" s="1"/>
      <c r="E56" s="3"/>
      <c r="F56" s="48">
        <v>29.284723065130624</v>
      </c>
      <c r="G56" t="str">
        <f t="shared" si="34"/>
        <v>S100p</v>
      </c>
      <c r="H56" t="s">
        <v>2</v>
      </c>
      <c r="I56">
        <v>0.1</v>
      </c>
      <c r="J56" s="70">
        <v>82</v>
      </c>
      <c r="N56" s="13" t="s">
        <v>91</v>
      </c>
      <c r="O56" s="36">
        <f>SLOPE(F50:F51,N51:N52)</f>
        <v>-2.6131218747747198</v>
      </c>
      <c r="P56" s="36">
        <f>SLOPE(F55:F56,N51:N52)</f>
        <v>-3.0891312143007355</v>
      </c>
      <c r="Q56" s="32">
        <f>SLOPE(Q51:Q52,N51:N52)</f>
        <v>-2.8511265445377276</v>
      </c>
      <c r="R56" s="37">
        <f>F60</f>
        <v>35.548631072317754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8">
        <v>32.586122947384283</v>
      </c>
      <c r="G57" t="str">
        <f t="shared" si="34"/>
        <v>S100p</v>
      </c>
      <c r="H57" t="s">
        <v>2</v>
      </c>
      <c r="I57" s="43">
        <v>0.01</v>
      </c>
      <c r="J57" s="70">
        <v>82</v>
      </c>
      <c r="N57" s="13" t="s">
        <v>92</v>
      </c>
      <c r="O57" s="36">
        <f>10^(-1/O56)</f>
        <v>2.4137040892297645</v>
      </c>
      <c r="P57" s="36">
        <f>10^(-1/P56)</f>
        <v>2.1072478115867406</v>
      </c>
      <c r="R57" s="19">
        <f>F61</f>
        <v>37.721388369133898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8">
        <v>32.900963731317191</v>
      </c>
      <c r="G58" t="str">
        <f t="shared" si="34"/>
        <v>S100p</v>
      </c>
      <c r="H58" t="s">
        <v>2</v>
      </c>
      <c r="I58" s="44">
        <v>1E-3</v>
      </c>
      <c r="J58" s="70">
        <v>78</v>
      </c>
      <c r="N58" s="14" t="s">
        <v>93</v>
      </c>
      <c r="O58" s="36">
        <f>ABS(O57-P57)</f>
        <v>0.30645627764302397</v>
      </c>
      <c r="P58" s="36"/>
      <c r="Q58" s="17"/>
      <c r="R58" s="29"/>
    </row>
    <row r="59" spans="1:19">
      <c r="A59" s="51" t="s">
        <v>62</v>
      </c>
      <c r="B59" s="52" t="s">
        <v>6</v>
      </c>
      <c r="C59" s="51"/>
      <c r="D59" s="51"/>
      <c r="E59" s="53"/>
      <c r="F59" s="54">
        <v>34.891841737559396</v>
      </c>
      <c r="G59" s="55" t="str">
        <f t="shared" si="34"/>
        <v>S100p</v>
      </c>
      <c r="H59" s="55" t="s">
        <v>2</v>
      </c>
      <c r="I59" s="56">
        <v>1E-4</v>
      </c>
      <c r="J59" s="71">
        <v>78</v>
      </c>
      <c r="N59" s="13" t="s">
        <v>94</v>
      </c>
      <c r="O59" s="36">
        <f>AVERAGE(O57,P57)</f>
        <v>2.2604759504082526</v>
      </c>
      <c r="P59" s="36"/>
      <c r="Q59" s="36">
        <f>10^(-1/Q56)</f>
        <v>2.2425315069308089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8">
        <v>35.548631072317754</v>
      </c>
      <c r="G60" t="str">
        <f t="shared" si="34"/>
        <v>S100p</v>
      </c>
      <c r="H60" t="s">
        <v>3</v>
      </c>
      <c r="J60" s="70">
        <v>78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8">
        <v>37.721388369133898</v>
      </c>
      <c r="G61" t="str">
        <f t="shared" si="34"/>
        <v>S100p</v>
      </c>
      <c r="H61" s="45" t="s">
        <v>4</v>
      </c>
      <c r="I61" s="45"/>
      <c r="J61" s="69">
        <v>77.5</v>
      </c>
      <c r="L61" s="73" t="str">
        <f>G62</f>
        <v>Snurf</v>
      </c>
      <c r="M61" s="73"/>
      <c r="N61" s="74"/>
      <c r="O61" s="74"/>
      <c r="P61" s="74"/>
      <c r="Q61" s="74"/>
      <c r="R61" s="74"/>
      <c r="S61" s="74"/>
    </row>
    <row r="62" spans="1:19">
      <c r="A62" s="4" t="s">
        <v>65</v>
      </c>
      <c r="B62" s="5" t="s">
        <v>6</v>
      </c>
      <c r="C62" s="4"/>
      <c r="D62" s="4"/>
      <c r="E62" s="6"/>
      <c r="F62" s="49">
        <v>20.649461460914285</v>
      </c>
      <c r="G62" s="7" t="str">
        <f>'primers used'!A7</f>
        <v>Snurf</v>
      </c>
      <c r="H62" t="s">
        <v>2</v>
      </c>
      <c r="I62">
        <v>1</v>
      </c>
      <c r="J62" s="70">
        <v>84</v>
      </c>
      <c r="N62" s="9"/>
      <c r="O62" s="46" t="s">
        <v>102</v>
      </c>
      <c r="P62" s="46" t="s">
        <v>103</v>
      </c>
      <c r="Q62" s="34" t="s">
        <v>101</v>
      </c>
      <c r="R62" s="28" t="s">
        <v>90</v>
      </c>
      <c r="S62" s="21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8">
        <v>23.431545081807275</v>
      </c>
      <c r="G63" t="str">
        <f>G62</f>
        <v>Snurf</v>
      </c>
      <c r="H63" t="s">
        <v>2</v>
      </c>
      <c r="I63">
        <v>0.1</v>
      </c>
      <c r="J63" s="70">
        <v>84</v>
      </c>
      <c r="M63">
        <v>1</v>
      </c>
      <c r="N63" s="8">
        <f>LOG(M63)</f>
        <v>0</v>
      </c>
      <c r="O63" s="11"/>
      <c r="P63" s="11"/>
      <c r="Q63" s="77">
        <f>AVERAGE(F62,F67)</f>
        <v>20.500998078452938</v>
      </c>
      <c r="R63" s="39">
        <f>STDEV(F62,F67)</f>
        <v>0.2099589289920068</v>
      </c>
      <c r="S63" s="40">
        <f>R63/Q63</f>
        <v>1.0241400354682189E-2</v>
      </c>
    </row>
    <row r="64" spans="1:19">
      <c r="A64" s="1" t="s">
        <v>67</v>
      </c>
      <c r="B64" s="2" t="s">
        <v>6</v>
      </c>
      <c r="C64" s="1"/>
      <c r="D64" s="1"/>
      <c r="E64" s="3"/>
      <c r="F64" s="48">
        <v>26.693791664824918</v>
      </c>
      <c r="G64" t="str">
        <f>G63</f>
        <v>Snurf</v>
      </c>
      <c r="H64" t="s">
        <v>2</v>
      </c>
      <c r="I64" s="43">
        <v>0.01</v>
      </c>
      <c r="J64" s="70">
        <v>84</v>
      </c>
      <c r="M64" s="22">
        <f>M63/10</f>
        <v>0.1</v>
      </c>
      <c r="N64" s="8">
        <f>LOG(M64)</f>
        <v>-1</v>
      </c>
      <c r="O64" s="75">
        <f>F63-F62</f>
        <v>2.7820836208929904</v>
      </c>
      <c r="P64" s="75">
        <f>F68-F67</f>
        <v>3.0732782944863821</v>
      </c>
      <c r="Q64" s="76">
        <f t="shared" ref="Q64:Q67" si="35">AVERAGE(F63,F68)</f>
        <v>23.428679036142622</v>
      </c>
      <c r="R64" s="27">
        <f t="shared" ref="R64:R67" si="36">STDEV(F63,F68)</f>
        <v>4.0532006367060567E-3</v>
      </c>
      <c r="S64" s="41">
        <f t="shared" ref="S64:S67" si="37">R64/Q64</f>
        <v>1.7300167160313743E-4</v>
      </c>
    </row>
    <row r="65" spans="1:19">
      <c r="A65" s="1" t="s">
        <v>68</v>
      </c>
      <c r="B65" s="2" t="s">
        <v>6</v>
      </c>
      <c r="C65" s="1"/>
      <c r="D65" s="1"/>
      <c r="E65" s="3"/>
      <c r="F65" s="48">
        <v>29.392818729205224</v>
      </c>
      <c r="G65" t="str">
        <f>G64</f>
        <v>Snurf</v>
      </c>
      <c r="H65" t="s">
        <v>2</v>
      </c>
      <c r="I65" s="44">
        <v>1E-3</v>
      </c>
      <c r="J65" s="70">
        <v>84</v>
      </c>
      <c r="M65" s="22">
        <f t="shared" ref="M65:M67" si="38">M64/10</f>
        <v>0.01</v>
      </c>
      <c r="N65" s="8">
        <f>LOG(M65)</f>
        <v>-2</v>
      </c>
      <c r="O65" s="75">
        <f t="shared" ref="O65:O67" si="39">F64-F63</f>
        <v>3.2622465830176424</v>
      </c>
      <c r="P65" s="75">
        <f t="shared" ref="P65:P67" si="40">F69-F68</f>
        <v>3.1106871562683978</v>
      </c>
      <c r="Q65" s="76">
        <f t="shared" si="35"/>
        <v>26.615145905785642</v>
      </c>
      <c r="R65" s="27">
        <f t="shared" si="36"/>
        <v>0.11122189905651547</v>
      </c>
      <c r="S65" s="41">
        <f t="shared" si="37"/>
        <v>4.1788949589165276E-3</v>
      </c>
    </row>
    <row r="66" spans="1:19">
      <c r="A66" s="51" t="s">
        <v>69</v>
      </c>
      <c r="B66" s="52" t="s">
        <v>6</v>
      </c>
      <c r="C66" s="51"/>
      <c r="D66" s="51"/>
      <c r="E66" s="53"/>
      <c r="F66" s="54">
        <v>31.454579546879543</v>
      </c>
      <c r="G66" s="55" t="str">
        <f t="shared" ref="G66:G73" si="41">G65</f>
        <v>Snurf</v>
      </c>
      <c r="H66" s="55" t="s">
        <v>2</v>
      </c>
      <c r="I66" s="56">
        <v>1E-4</v>
      </c>
      <c r="J66" s="71">
        <v>79</v>
      </c>
      <c r="M66" s="23">
        <f t="shared" si="38"/>
        <v>1E-3</v>
      </c>
      <c r="N66" s="8">
        <f>LOG(M66)</f>
        <v>-3</v>
      </c>
      <c r="O66" s="11">
        <f t="shared" si="39"/>
        <v>2.6990270643803065</v>
      </c>
      <c r="P66" s="11">
        <f t="shared" si="40"/>
        <v>3.0465585087659868</v>
      </c>
      <c r="Q66" s="33">
        <f t="shared" si="35"/>
        <v>29.487938692358789</v>
      </c>
      <c r="R66" s="27">
        <f t="shared" si="36"/>
        <v>0.1345199419446971</v>
      </c>
      <c r="S66" s="41">
        <f t="shared" si="37"/>
        <v>4.5618631857626338E-3</v>
      </c>
    </row>
    <row r="67" spans="1:19">
      <c r="A67" s="1" t="s">
        <v>70</v>
      </c>
      <c r="B67" s="2" t="s">
        <v>6</v>
      </c>
      <c r="C67" s="1"/>
      <c r="D67" s="1"/>
      <c r="E67" s="3"/>
      <c r="F67" s="48">
        <v>20.352534695991586</v>
      </c>
      <c r="G67" t="str">
        <f t="shared" si="41"/>
        <v>Snurf</v>
      </c>
      <c r="H67" t="s">
        <v>2</v>
      </c>
      <c r="I67">
        <v>1</v>
      </c>
      <c r="J67" s="70">
        <v>84</v>
      </c>
      <c r="M67" s="24">
        <f t="shared" si="38"/>
        <v>1E-4</v>
      </c>
      <c r="N67" s="10">
        <f>LOG(M67)</f>
        <v>-4</v>
      </c>
      <c r="O67" s="12">
        <f t="shared" si="39"/>
        <v>2.061760817674319</v>
      </c>
      <c r="P67" s="12">
        <f t="shared" si="40"/>
        <v>2.4085467378363745</v>
      </c>
      <c r="Q67" s="18">
        <f t="shared" si="35"/>
        <v>31.723092470114135</v>
      </c>
      <c r="R67" s="30">
        <f t="shared" si="36"/>
        <v>0.37973461771076278</v>
      </c>
      <c r="S67" s="42">
        <f t="shared" si="37"/>
        <v>1.1970290036146547E-2</v>
      </c>
    </row>
    <row r="68" spans="1:19">
      <c r="A68" s="1" t="s">
        <v>71</v>
      </c>
      <c r="B68" s="2" t="s">
        <v>6</v>
      </c>
      <c r="C68" s="1"/>
      <c r="D68" s="1"/>
      <c r="E68" s="3"/>
      <c r="F68" s="48">
        <v>23.425812990477969</v>
      </c>
      <c r="G68" t="str">
        <f t="shared" si="41"/>
        <v>Snurf</v>
      </c>
      <c r="H68" t="s">
        <v>2</v>
      </c>
      <c r="I68">
        <v>0.1</v>
      </c>
      <c r="J68" s="70">
        <v>84</v>
      </c>
      <c r="N68" s="13" t="s">
        <v>91</v>
      </c>
      <c r="O68" s="36">
        <f>SLOPE(F62:F64,N63:N65)</f>
        <v>-3.0221651019553164</v>
      </c>
      <c r="P68" s="36">
        <f>SLOPE(F67:F69,N63:N65)</f>
        <v>-3.0919827253773899</v>
      </c>
      <c r="Q68" s="32">
        <f>SLOPE(Q63:Q65,N63:N65)</f>
        <v>-3.0570739136663523</v>
      </c>
      <c r="R68" s="37">
        <f>F72</f>
        <v>32.695850305884122</v>
      </c>
      <c r="S68" s="38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8">
        <v>26.536500146746366</v>
      </c>
      <c r="G69" t="str">
        <f t="shared" si="41"/>
        <v>Snurf</v>
      </c>
      <c r="H69" t="s">
        <v>2</v>
      </c>
      <c r="I69" s="43">
        <v>0.01</v>
      </c>
      <c r="J69" s="70">
        <v>84</v>
      </c>
      <c r="N69" s="13" t="s">
        <v>92</v>
      </c>
      <c r="O69" s="36">
        <f>10^(-1/O68)</f>
        <v>2.142341036444682</v>
      </c>
      <c r="P69" s="36">
        <f>10^(-1/P68)</f>
        <v>2.1057997611556556</v>
      </c>
      <c r="R69" s="19">
        <f>F73</f>
        <v>33.414157253914453</v>
      </c>
      <c r="S69" s="31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8">
        <v>29.583058655512353</v>
      </c>
      <c r="G70" t="str">
        <f t="shared" si="41"/>
        <v>Snurf</v>
      </c>
      <c r="H70" t="s">
        <v>2</v>
      </c>
      <c r="I70" s="44">
        <v>1E-3</v>
      </c>
      <c r="J70" s="70">
        <v>84</v>
      </c>
      <c r="N70" s="14" t="s">
        <v>93</v>
      </c>
      <c r="O70" s="36">
        <f>ABS(O69-P69)</f>
        <v>3.6541275289026398E-2</v>
      </c>
      <c r="P70" s="36"/>
      <c r="Q70" s="17"/>
      <c r="R70" s="29"/>
    </row>
    <row r="71" spans="1:19">
      <c r="A71" s="51" t="s">
        <v>74</v>
      </c>
      <c r="B71" s="52" t="s">
        <v>6</v>
      </c>
      <c r="C71" s="51"/>
      <c r="D71" s="51"/>
      <c r="E71" s="53"/>
      <c r="F71" s="54">
        <v>31.991605393348728</v>
      </c>
      <c r="G71" s="55" t="str">
        <f t="shared" si="41"/>
        <v>Snurf</v>
      </c>
      <c r="H71" s="55" t="s">
        <v>2</v>
      </c>
      <c r="I71" s="56">
        <v>1E-4</v>
      </c>
      <c r="J71" s="71">
        <v>79</v>
      </c>
      <c r="N71" s="13" t="s">
        <v>94</v>
      </c>
      <c r="O71" s="36">
        <f>AVERAGE(O69,P69)</f>
        <v>2.1240703988001686</v>
      </c>
      <c r="P71" s="36"/>
      <c r="Q71" s="36">
        <f>10^(-1/Q68)</f>
        <v>2.1237831978846451</v>
      </c>
      <c r="R71" s="29"/>
    </row>
    <row r="72" spans="1:19">
      <c r="A72" s="1" t="s">
        <v>75</v>
      </c>
      <c r="B72" s="2" t="s">
        <v>6</v>
      </c>
      <c r="C72" s="1"/>
      <c r="D72" s="1"/>
      <c r="E72" s="3"/>
      <c r="F72" s="48">
        <v>32.695850305884122</v>
      </c>
      <c r="G72" t="str">
        <f t="shared" si="41"/>
        <v>Snurf</v>
      </c>
      <c r="H72" t="s">
        <v>3</v>
      </c>
      <c r="J72" s="70">
        <v>79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8">
        <v>33.414157253914453</v>
      </c>
      <c r="G73" t="str">
        <f t="shared" si="41"/>
        <v>Snurf</v>
      </c>
      <c r="H73" s="45" t="s">
        <v>4</v>
      </c>
      <c r="I73" s="45"/>
      <c r="J73" s="69">
        <v>79</v>
      </c>
      <c r="L73" s="73" t="str">
        <f>G74</f>
        <v>Hoxa3</v>
      </c>
      <c r="M73" s="73"/>
      <c r="N73" s="74"/>
      <c r="O73" s="74"/>
      <c r="P73" s="74"/>
      <c r="Q73" s="74"/>
      <c r="R73" s="74"/>
      <c r="S73" s="74"/>
    </row>
    <row r="74" spans="1:19">
      <c r="A74" s="4" t="s">
        <v>77</v>
      </c>
      <c r="B74" s="5" t="s">
        <v>6</v>
      </c>
      <c r="C74" s="4"/>
      <c r="D74" s="4"/>
      <c r="E74" s="6"/>
      <c r="F74" s="49">
        <v>28.04488968459318</v>
      </c>
      <c r="G74" s="7" t="str">
        <f>'primers used'!A8</f>
        <v>Hoxa3</v>
      </c>
      <c r="H74" t="s">
        <v>2</v>
      </c>
      <c r="I74">
        <v>1</v>
      </c>
      <c r="J74" s="70">
        <v>84</v>
      </c>
      <c r="N74" s="9"/>
      <c r="O74" s="46" t="s">
        <v>102</v>
      </c>
      <c r="P74" s="46" t="s">
        <v>103</v>
      </c>
      <c r="Q74" s="34" t="s">
        <v>101</v>
      </c>
      <c r="R74" s="28" t="s">
        <v>90</v>
      </c>
      <c r="S74" s="21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8">
        <v>30.820691421964888</v>
      </c>
      <c r="G75" t="str">
        <f>G74</f>
        <v>Hoxa3</v>
      </c>
      <c r="H75" t="s">
        <v>2</v>
      </c>
      <c r="I75">
        <v>0.1</v>
      </c>
      <c r="J75" s="70">
        <v>84</v>
      </c>
      <c r="M75">
        <v>1</v>
      </c>
      <c r="N75" s="8">
        <f>LOG(M75)</f>
        <v>0</v>
      </c>
      <c r="O75" s="11"/>
      <c r="P75" s="11"/>
      <c r="Q75" s="77">
        <f>AVERAGE(F74,F79)</f>
        <v>27.79483442695544</v>
      </c>
      <c r="R75" s="39">
        <f>STDEV(F74,F79)</f>
        <v>0.35363153669433689</v>
      </c>
      <c r="S75" s="40">
        <f>R75/Q75</f>
        <v>1.2722922945401139E-2</v>
      </c>
    </row>
    <row r="76" spans="1:19">
      <c r="A76" s="1" t="s">
        <v>79</v>
      </c>
      <c r="B76" s="2" t="s">
        <v>6</v>
      </c>
      <c r="C76" s="1"/>
      <c r="D76" s="1"/>
      <c r="E76" s="3"/>
      <c r="F76" s="48">
        <v>33.784501720876413</v>
      </c>
      <c r="G76" t="str">
        <f>G75</f>
        <v>Hoxa3</v>
      </c>
      <c r="H76" t="s">
        <v>2</v>
      </c>
      <c r="I76" s="43">
        <v>0.01</v>
      </c>
      <c r="J76" s="70">
        <v>84</v>
      </c>
      <c r="M76" s="22">
        <f>M75/10</f>
        <v>0.1</v>
      </c>
      <c r="N76" s="8">
        <f>LOG(M76)</f>
        <v>-1</v>
      </c>
      <c r="O76" s="75">
        <f>F75-F74</f>
        <v>2.7758017373717081</v>
      </c>
      <c r="P76" s="75">
        <f>F80-F79</f>
        <v>3.2127654140853927</v>
      </c>
      <c r="Q76" s="76">
        <f t="shared" ref="Q76:Q79" si="42">AVERAGE(F75,F80)</f>
        <v>30.789118002683992</v>
      </c>
      <c r="R76" s="27">
        <f t="shared" ref="R76:R79" si="43">STDEV(F75,F80)</f>
        <v>4.4651557756004844E-2</v>
      </c>
      <c r="S76" s="41">
        <f t="shared" ref="S76:S79" si="44">R76/Q76</f>
        <v>1.4502382871803088E-3</v>
      </c>
    </row>
    <row r="77" spans="1:19">
      <c r="A77" s="1" t="s">
        <v>80</v>
      </c>
      <c r="B77" s="2" t="s">
        <v>6</v>
      </c>
      <c r="C77" s="1"/>
      <c r="D77" s="1"/>
      <c r="E77" s="3"/>
      <c r="F77" s="48">
        <v>35.337618658585818</v>
      </c>
      <c r="G77" t="str">
        <f>G76</f>
        <v>Hoxa3</v>
      </c>
      <c r="H77" t="s">
        <v>2</v>
      </c>
      <c r="I77" s="44">
        <v>1E-3</v>
      </c>
      <c r="J77" s="70">
        <v>84</v>
      </c>
      <c r="M77" s="22">
        <f t="shared" ref="M77:M79" si="45">M76/10</f>
        <v>0.01</v>
      </c>
      <c r="N77" s="8">
        <f>LOG(M77)</f>
        <v>-2</v>
      </c>
      <c r="O77" s="75">
        <f t="shared" ref="O77:O79" si="46">F76-F75</f>
        <v>2.9638102989115254</v>
      </c>
      <c r="P77" s="75">
        <f t="shared" ref="P77:P79" si="47">F81-F80</f>
        <v>3.2526411185350774</v>
      </c>
      <c r="Q77" s="76">
        <f t="shared" si="42"/>
        <v>33.897343711407288</v>
      </c>
      <c r="R77" s="27">
        <f t="shared" si="43"/>
        <v>0.15958267341601343</v>
      </c>
      <c r="S77" s="41">
        <f t="shared" si="44"/>
        <v>4.7078223820325466E-3</v>
      </c>
    </row>
    <row r="78" spans="1:19">
      <c r="A78" s="51" t="s">
        <v>81</v>
      </c>
      <c r="B78" s="52" t="s">
        <v>6</v>
      </c>
      <c r="C78" s="51"/>
      <c r="D78" s="51"/>
      <c r="E78" s="53"/>
      <c r="F78" s="54" t="s">
        <v>129</v>
      </c>
      <c r="G78" s="55" t="str">
        <f t="shared" ref="G78:G85" si="48">G77</f>
        <v>Hoxa3</v>
      </c>
      <c r="H78" s="55" t="s">
        <v>2</v>
      </c>
      <c r="I78" s="56">
        <v>1E-4</v>
      </c>
      <c r="J78" s="71">
        <v>57.5</v>
      </c>
      <c r="M78" s="23">
        <f t="shared" si="45"/>
        <v>1E-3</v>
      </c>
      <c r="N78" s="8">
        <f>LOG(M78)</f>
        <v>-3</v>
      </c>
      <c r="O78" s="11">
        <f>F77-F76</f>
        <v>1.5531169377094045</v>
      </c>
      <c r="P78" s="11" t="e">
        <f t="shared" si="47"/>
        <v>#VALUE!</v>
      </c>
      <c r="Q78" s="33">
        <f t="shared" si="42"/>
        <v>35.337618658585818</v>
      </c>
      <c r="R78" s="27" t="e">
        <f t="shared" si="43"/>
        <v>#DIV/0!</v>
      </c>
      <c r="S78" s="41" t="e">
        <f t="shared" si="44"/>
        <v>#DIV/0!</v>
      </c>
    </row>
    <row r="79" spans="1:19">
      <c r="A79" s="1" t="s">
        <v>82</v>
      </c>
      <c r="B79" s="2" t="s">
        <v>6</v>
      </c>
      <c r="C79" s="1"/>
      <c r="D79" s="1"/>
      <c r="E79" s="3"/>
      <c r="F79" s="48">
        <v>27.5447791693177</v>
      </c>
      <c r="G79" t="str">
        <f t="shared" si="48"/>
        <v>Hoxa3</v>
      </c>
      <c r="H79" t="s">
        <v>2</v>
      </c>
      <c r="I79">
        <v>1</v>
      </c>
      <c r="J79" s="70">
        <v>84.5</v>
      </c>
      <c r="M79" s="24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8" t="e">
        <f t="shared" si="42"/>
        <v>#DIV/0!</v>
      </c>
      <c r="R79" s="30" t="e">
        <f t="shared" si="43"/>
        <v>#DIV/0!</v>
      </c>
      <c r="S79" s="42" t="e">
        <f t="shared" si="44"/>
        <v>#DIV/0!</v>
      </c>
    </row>
    <row r="80" spans="1:19">
      <c r="A80" s="1" t="s">
        <v>83</v>
      </c>
      <c r="B80" s="2" t="s">
        <v>6</v>
      </c>
      <c r="C80" s="1"/>
      <c r="D80" s="1"/>
      <c r="E80" s="3"/>
      <c r="F80" s="48">
        <v>30.757544583403092</v>
      </c>
      <c r="G80" t="str">
        <f t="shared" si="48"/>
        <v>Hoxa3</v>
      </c>
      <c r="H80" t="s">
        <v>2</v>
      </c>
      <c r="I80">
        <v>0.1</v>
      </c>
      <c r="J80" s="70">
        <v>84.5</v>
      </c>
      <c r="N80" s="13" t="s">
        <v>91</v>
      </c>
      <c r="O80" s="36">
        <f>SLOPE(F74:F76,N75:N77)</f>
        <v>-2.8698060181416167</v>
      </c>
      <c r="P80" s="36">
        <f>SLOPE(F79:F81,N75:N77)</f>
        <v>-3.2327032663102351</v>
      </c>
      <c r="Q80" s="32">
        <f>SLOPE(Q75:Q77,N75:N77)</f>
        <v>-3.0512546422259241</v>
      </c>
      <c r="R80" s="37" t="str">
        <f>F84</f>
        <v>N/A</v>
      </c>
      <c r="S80" s="38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8">
        <v>34.01018570193817</v>
      </c>
      <c r="G81" t="str">
        <f t="shared" si="48"/>
        <v>Hoxa3</v>
      </c>
      <c r="H81" t="s">
        <v>2</v>
      </c>
      <c r="I81" s="43">
        <v>0.01</v>
      </c>
      <c r="J81" s="70">
        <v>84</v>
      </c>
      <c r="N81" s="13" t="s">
        <v>92</v>
      </c>
      <c r="O81" s="36">
        <f>10^(-1/O80)</f>
        <v>2.230774172618001</v>
      </c>
      <c r="P81" s="36">
        <f>10^(-1/P80)</f>
        <v>2.0386310290738638</v>
      </c>
      <c r="R81" s="19">
        <f>F85</f>
        <v>35.830712032642147</v>
      </c>
      <c r="S81" s="31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8" t="s">
        <v>129</v>
      </c>
      <c r="G82" t="str">
        <f t="shared" si="48"/>
        <v>Hoxa3</v>
      </c>
      <c r="H82" t="s">
        <v>2</v>
      </c>
      <c r="I82" s="44">
        <v>1E-3</v>
      </c>
      <c r="J82" s="70">
        <v>57</v>
      </c>
      <c r="N82" s="14" t="s">
        <v>93</v>
      </c>
      <c r="O82" s="36">
        <f>ABS(O81-P81)</f>
        <v>0.1921431435441372</v>
      </c>
      <c r="P82" s="36"/>
      <c r="Q82" s="17"/>
      <c r="R82" s="29"/>
    </row>
    <row r="83" spans="1:19">
      <c r="A83" s="51" t="s">
        <v>86</v>
      </c>
      <c r="B83" s="52" t="s">
        <v>6</v>
      </c>
      <c r="C83" s="51"/>
      <c r="D83" s="51"/>
      <c r="E83" s="53"/>
      <c r="F83" s="54" t="s">
        <v>129</v>
      </c>
      <c r="G83" s="55" t="str">
        <f t="shared" si="48"/>
        <v>Hoxa3</v>
      </c>
      <c r="H83" s="55" t="s">
        <v>2</v>
      </c>
      <c r="I83" s="56">
        <v>1E-4</v>
      </c>
      <c r="J83" s="71">
        <v>57.5</v>
      </c>
      <c r="N83" s="13" t="s">
        <v>94</v>
      </c>
      <c r="O83" s="36">
        <f>AVERAGE(O81,P81)</f>
        <v>2.1347026008459324</v>
      </c>
      <c r="P83" s="36"/>
      <c r="Q83" s="36">
        <f>10^(-1/Q80)</f>
        <v>2.1268361645162148</v>
      </c>
      <c r="R83" s="29"/>
    </row>
    <row r="84" spans="1:19">
      <c r="A84" s="1" t="s">
        <v>87</v>
      </c>
      <c r="B84" s="2" t="s">
        <v>6</v>
      </c>
      <c r="C84" s="1"/>
      <c r="D84" s="1"/>
      <c r="E84" s="3"/>
      <c r="F84" s="48" t="s">
        <v>129</v>
      </c>
      <c r="G84" t="str">
        <f t="shared" si="48"/>
        <v>Hoxa3</v>
      </c>
      <c r="H84" t="s">
        <v>3</v>
      </c>
      <c r="J84" s="70">
        <v>57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8">
        <v>35.830712032642147</v>
      </c>
      <c r="G85" t="str">
        <f t="shared" si="48"/>
        <v>Hoxa3</v>
      </c>
      <c r="H85" s="45" t="s">
        <v>4</v>
      </c>
      <c r="I85" s="45"/>
      <c r="J85" s="69">
        <v>84</v>
      </c>
      <c r="L85" s="73" t="str">
        <f>G86</f>
        <v>Cdkn1c</v>
      </c>
      <c r="M85" s="73"/>
      <c r="N85" s="74"/>
      <c r="O85" s="74"/>
      <c r="P85" s="74"/>
      <c r="Q85" s="74"/>
      <c r="R85" s="74"/>
      <c r="S85" s="74"/>
    </row>
    <row r="86" spans="1:19">
      <c r="A86" s="4" t="s">
        <v>106</v>
      </c>
      <c r="B86" s="5" t="s">
        <v>6</v>
      </c>
      <c r="C86" s="4"/>
      <c r="D86" s="4"/>
      <c r="E86" s="6"/>
      <c r="F86" s="49">
        <v>23.457146043218891</v>
      </c>
      <c r="G86" s="7" t="str">
        <f>'primers used'!A9</f>
        <v>Cdkn1c</v>
      </c>
      <c r="H86" t="s">
        <v>2</v>
      </c>
      <c r="I86">
        <v>1</v>
      </c>
      <c r="J86" s="70">
        <v>89</v>
      </c>
      <c r="N86" s="9"/>
      <c r="O86" s="46" t="s">
        <v>102</v>
      </c>
      <c r="P86" s="46" t="s">
        <v>103</v>
      </c>
      <c r="Q86" s="34" t="s">
        <v>101</v>
      </c>
      <c r="R86" s="28" t="s">
        <v>90</v>
      </c>
      <c r="S86" s="20" t="s">
        <v>100</v>
      </c>
    </row>
    <row r="87" spans="1:19">
      <c r="A87" s="1" t="s">
        <v>107</v>
      </c>
      <c r="B87" s="2" t="s">
        <v>6</v>
      </c>
      <c r="C87" s="1"/>
      <c r="D87" s="1"/>
      <c r="E87" s="3"/>
      <c r="F87" s="48">
        <v>26.826088661109022</v>
      </c>
      <c r="G87" t="str">
        <f>G86</f>
        <v>Cdkn1c</v>
      </c>
      <c r="H87" t="s">
        <v>2</v>
      </c>
      <c r="I87">
        <v>0.1</v>
      </c>
      <c r="J87" s="70">
        <v>89.5</v>
      </c>
      <c r="M87">
        <v>1</v>
      </c>
      <c r="N87" s="8">
        <f>LOG(M87)</f>
        <v>0</v>
      </c>
      <c r="O87" s="11"/>
      <c r="P87" s="11"/>
      <c r="Q87" s="77">
        <f>AVERAGE(F86,F91)</f>
        <v>23.267982499959743</v>
      </c>
      <c r="R87" s="39">
        <f>STDEV(F86,F91)</f>
        <v>0.26751764838385433</v>
      </c>
      <c r="S87" s="40">
        <f>R87/Q87</f>
        <v>1.1497242976881093E-2</v>
      </c>
    </row>
    <row r="88" spans="1:19">
      <c r="A88" s="1" t="s">
        <v>108</v>
      </c>
      <c r="B88" s="2" t="s">
        <v>6</v>
      </c>
      <c r="C88" s="1"/>
      <c r="D88" s="1"/>
      <c r="E88" s="3"/>
      <c r="F88" s="48">
        <v>30.186670788638338</v>
      </c>
      <c r="G88" t="str">
        <f>G87</f>
        <v>Cdkn1c</v>
      </c>
      <c r="H88" t="s">
        <v>2</v>
      </c>
      <c r="I88" s="43">
        <v>0.01</v>
      </c>
      <c r="J88" s="70">
        <v>89.5</v>
      </c>
      <c r="M88" s="22">
        <f>M87/10</f>
        <v>0.1</v>
      </c>
      <c r="N88" s="8">
        <f>LOG(M88)</f>
        <v>-1</v>
      </c>
      <c r="O88" s="75">
        <f>F87-F86</f>
        <v>3.3689426178901307</v>
      </c>
      <c r="P88" s="75">
        <f>F92-F91</f>
        <v>3.7838679871648075</v>
      </c>
      <c r="Q88" s="76">
        <f t="shared" ref="Q88:Q91" si="49">AVERAGE(F87,F92)</f>
        <v>26.844387802487212</v>
      </c>
      <c r="R88" s="27">
        <f t="shared" ref="R88:R91" si="50">STDEV(F87,F92)</f>
        <v>2.587889391875901E-2</v>
      </c>
      <c r="S88" s="41">
        <f t="shared" ref="S88:S91" si="51">R88/Q88</f>
        <v>9.6403367844213807E-4</v>
      </c>
    </row>
    <row r="89" spans="1:19">
      <c r="A89" s="1" t="s">
        <v>109</v>
      </c>
      <c r="B89" s="2" t="s">
        <v>6</v>
      </c>
      <c r="C89" s="1"/>
      <c r="D89" s="1"/>
      <c r="E89" s="3"/>
      <c r="F89" s="48">
        <v>33.52242512118162</v>
      </c>
      <c r="G89" t="str">
        <f>G88</f>
        <v>Cdkn1c</v>
      </c>
      <c r="H89" t="s">
        <v>2</v>
      </c>
      <c r="I89" s="44">
        <v>1E-3</v>
      </c>
      <c r="J89" s="70">
        <v>89.5</v>
      </c>
      <c r="M89" s="22">
        <f t="shared" ref="M89:M91" si="52">M88/10</f>
        <v>0.01</v>
      </c>
      <c r="N89" s="8">
        <f>LOG(M89)</f>
        <v>-2</v>
      </c>
      <c r="O89" s="75">
        <f t="shared" ref="O89:O91" si="53">F88-F87</f>
        <v>3.360582127529316</v>
      </c>
      <c r="P89" s="75">
        <f t="shared" ref="P89:P91" si="54">F93-F92</f>
        <v>3.3588183080223395</v>
      </c>
      <c r="Q89" s="76">
        <f t="shared" si="49"/>
        <v>30.204088020263043</v>
      </c>
      <c r="R89" s="27">
        <f t="shared" si="50"/>
        <v>2.4631685177541697E-2</v>
      </c>
      <c r="S89" s="41">
        <f t="shared" si="51"/>
        <v>8.1550832327786276E-4</v>
      </c>
    </row>
    <row r="90" spans="1:19">
      <c r="A90" s="51" t="s">
        <v>110</v>
      </c>
      <c r="B90" s="52" t="s">
        <v>6</v>
      </c>
      <c r="C90" s="51"/>
      <c r="D90" s="51"/>
      <c r="E90" s="53"/>
      <c r="F90" s="54" t="s">
        <v>129</v>
      </c>
      <c r="G90" s="55" t="str">
        <f t="shared" ref="G90:G97" si="55">G89</f>
        <v>Cdkn1c</v>
      </c>
      <c r="H90" s="55" t="s">
        <v>2</v>
      </c>
      <c r="I90" s="56">
        <v>1E-4</v>
      </c>
      <c r="J90" s="71">
        <v>57.5</v>
      </c>
      <c r="M90" s="23">
        <f t="shared" si="52"/>
        <v>1E-3</v>
      </c>
      <c r="N90" s="8">
        <f>LOG(M90)</f>
        <v>-3</v>
      </c>
      <c r="O90" s="75">
        <f t="shared" si="53"/>
        <v>3.3357543325432815</v>
      </c>
      <c r="P90" s="75">
        <f t="shared" si="54"/>
        <v>2.7071425703162468</v>
      </c>
      <c r="Q90" s="76">
        <f t="shared" si="49"/>
        <v>33.225536471692806</v>
      </c>
      <c r="R90" s="27">
        <f t="shared" si="50"/>
        <v>0.41986395462166076</v>
      </c>
      <c r="S90" s="41">
        <f t="shared" si="51"/>
        <v>1.2636784810965286E-2</v>
      </c>
    </row>
    <row r="91" spans="1:19">
      <c r="A91" s="1" t="s">
        <v>111</v>
      </c>
      <c r="B91" s="2" t="s">
        <v>6</v>
      </c>
      <c r="C91" s="1"/>
      <c r="D91" s="1"/>
      <c r="E91" s="3"/>
      <c r="F91" s="48">
        <v>23.078818956700598</v>
      </c>
      <c r="G91" t="str">
        <f t="shared" si="55"/>
        <v>Cdkn1c</v>
      </c>
      <c r="H91" t="s">
        <v>2</v>
      </c>
      <c r="I91">
        <v>1</v>
      </c>
      <c r="J91" s="70">
        <v>89.5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2" t="e">
        <f t="shared" si="51"/>
        <v>#DIV/0!</v>
      </c>
    </row>
    <row r="92" spans="1:19">
      <c r="A92" s="1" t="s">
        <v>112</v>
      </c>
      <c r="B92" s="2" t="s">
        <v>6</v>
      </c>
      <c r="C92" s="1"/>
      <c r="D92" s="1"/>
      <c r="E92" s="3"/>
      <c r="F92" s="48">
        <v>26.862686943865405</v>
      </c>
      <c r="G92" t="str">
        <f t="shared" si="55"/>
        <v>Cdkn1c</v>
      </c>
      <c r="H92" t="s">
        <v>2</v>
      </c>
      <c r="I92">
        <v>0.1</v>
      </c>
      <c r="J92" s="70">
        <v>89.5</v>
      </c>
      <c r="N92" s="13" t="s">
        <v>91</v>
      </c>
      <c r="O92" s="36">
        <f>SLOPE(F86:F89,N87:N90)</f>
        <v>-3.3556419361417498</v>
      </c>
      <c r="P92" s="36">
        <f>SLOPE(F91:F94,N87:N90)</f>
        <v>-3.2908304904532519</v>
      </c>
      <c r="Q92" s="32">
        <f>SLOPE(Q87:Q90,N87:N90)</f>
        <v>-3.323236213297502</v>
      </c>
      <c r="R92" s="37" t="str">
        <f>F96</f>
        <v>N/A</v>
      </c>
      <c r="S92" s="38" t="s">
        <v>98</v>
      </c>
    </row>
    <row r="93" spans="1:19">
      <c r="A93" s="1" t="s">
        <v>113</v>
      </c>
      <c r="B93" s="2" t="s">
        <v>6</v>
      </c>
      <c r="C93" s="1"/>
      <c r="D93" s="1"/>
      <c r="E93" s="3"/>
      <c r="F93" s="48">
        <v>30.221505251887745</v>
      </c>
      <c r="G93" t="str">
        <f t="shared" si="55"/>
        <v>Cdkn1c</v>
      </c>
      <c r="H93" t="s">
        <v>2</v>
      </c>
      <c r="I93" s="43">
        <v>0.01</v>
      </c>
      <c r="J93" s="70">
        <v>89.5</v>
      </c>
      <c r="N93" s="13" t="s">
        <v>92</v>
      </c>
      <c r="O93" s="36">
        <f>10^(-1/O92)</f>
        <v>1.9861204064765052</v>
      </c>
      <c r="P93" s="36">
        <f>10^(-1/P92)</f>
        <v>2.0131431658522723</v>
      </c>
      <c r="R93" s="19" t="str">
        <f>F97</f>
        <v>N/A</v>
      </c>
      <c r="S93" s="31" t="s">
        <v>99</v>
      </c>
    </row>
    <row r="94" spans="1:19">
      <c r="A94" s="1" t="s">
        <v>114</v>
      </c>
      <c r="B94" s="2" t="s">
        <v>6</v>
      </c>
      <c r="C94" s="1"/>
      <c r="D94" s="1"/>
      <c r="E94" s="3"/>
      <c r="F94" s="48">
        <v>32.928647822203992</v>
      </c>
      <c r="G94" t="str">
        <f t="shared" si="55"/>
        <v>Cdkn1c</v>
      </c>
      <c r="H94" t="s">
        <v>2</v>
      </c>
      <c r="I94" s="44">
        <v>1E-3</v>
      </c>
      <c r="J94" s="70">
        <v>89.5</v>
      </c>
      <c r="N94" s="14" t="s">
        <v>93</v>
      </c>
      <c r="O94" s="36">
        <f>ABS(O93-P93)</f>
        <v>2.7022759375767036E-2</v>
      </c>
      <c r="P94" s="36"/>
      <c r="Q94" s="17"/>
      <c r="R94" s="29"/>
    </row>
    <row r="95" spans="1:19">
      <c r="A95" s="51" t="s">
        <v>115</v>
      </c>
      <c r="B95" s="52" t="s">
        <v>6</v>
      </c>
      <c r="C95" s="51"/>
      <c r="D95" s="51"/>
      <c r="E95" s="53"/>
      <c r="F95" s="54" t="s">
        <v>129</v>
      </c>
      <c r="G95" s="55" t="str">
        <f t="shared" si="55"/>
        <v>Cdkn1c</v>
      </c>
      <c r="H95" s="55" t="s">
        <v>2</v>
      </c>
      <c r="I95" s="56">
        <v>1E-4</v>
      </c>
      <c r="J95" s="71">
        <v>89</v>
      </c>
      <c r="N95" s="13" t="s">
        <v>94</v>
      </c>
      <c r="O95" s="36">
        <f>AVERAGE(O93,P93)</f>
        <v>1.9996317861643886</v>
      </c>
      <c r="P95" s="36"/>
      <c r="Q95" s="36">
        <f>10^(-1/Q92)</f>
        <v>1.9994543903319493</v>
      </c>
      <c r="R95" s="29"/>
    </row>
    <row r="96" spans="1:19">
      <c r="A96" s="1" t="s">
        <v>116</v>
      </c>
      <c r="B96" s="2" t="s">
        <v>6</v>
      </c>
      <c r="C96" s="1"/>
      <c r="D96" s="1"/>
      <c r="E96" s="3"/>
      <c r="F96" s="48" t="s">
        <v>129</v>
      </c>
      <c r="G96" t="str">
        <f t="shared" si="55"/>
        <v>Cdkn1c</v>
      </c>
      <c r="H96" t="s">
        <v>3</v>
      </c>
      <c r="J96" s="70">
        <v>57</v>
      </c>
      <c r="S96" s="15" t="e">
        <f>MIN(S3:S91)</f>
        <v>#DIV/0!</v>
      </c>
    </row>
    <row r="97" spans="1:19">
      <c r="A97" s="1" t="s">
        <v>117</v>
      </c>
      <c r="B97" s="2" t="s">
        <v>6</v>
      </c>
      <c r="C97" s="1"/>
      <c r="D97" s="1"/>
      <c r="E97" s="3"/>
      <c r="F97" s="48" t="s">
        <v>129</v>
      </c>
      <c r="G97" t="str">
        <f t="shared" si="55"/>
        <v>Cdkn1c</v>
      </c>
      <c r="H97" t="s">
        <v>4</v>
      </c>
      <c r="J97" s="70">
        <v>57</v>
      </c>
      <c r="S97" s="16" t="e">
        <f>MAX(S2:S91)</f>
        <v>#DIV/0!</v>
      </c>
    </row>
  </sheetData>
  <sheetCalcPr fullCalcOnLoad="1"/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50" orientation="portrait" horizontalDpi="4294967292" verticalDpi="4294967292"/>
  <headerFooter>
    <oddHeader>&amp;C&amp;"Verdana,Bold"qPCR #12&amp;R7/11/12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2012-07-12T19:50:45Z</cp:lastPrinted>
  <dcterms:created xsi:type="dcterms:W3CDTF">2012-04-16T20:26:02Z</dcterms:created>
  <dcterms:modified xsi:type="dcterms:W3CDTF">2012-07-12T19:50:50Z</dcterms:modified>
</cp:coreProperties>
</file>