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2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3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drawings/drawing4.xml" ContentType="application/vnd.openxmlformats-officedocument.drawing+xml"/>
  <Override PartName="/xl/charts/chart1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23613"/>
  <workbookPr date1904="1" showInkAnnotation="0" autoCompressPictures="0"/>
  <bookViews>
    <workbookView xWindow="0" yWindow="0" windowWidth="25600" windowHeight="15960" tabRatio="500" activeTab="1"/>
  </bookViews>
  <sheets>
    <sheet name="Raw Data" sheetId="22" r:id="rId1"/>
    <sheet name="Sheet1" sheetId="23" r:id="rId2"/>
    <sheet name="Analysis" sheetId="21" r:id="rId3"/>
    <sheet name="Sheet2" sheetId="24" r:id="rId4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J62" i="23" l="1"/>
  <c r="E4" i="23"/>
  <c r="E5" i="23"/>
  <c r="E6" i="23"/>
  <c r="J1" i="23"/>
  <c r="J4" i="23"/>
  <c r="J5" i="23"/>
  <c r="J6" i="23"/>
  <c r="J46" i="23"/>
  <c r="E7" i="23"/>
  <c r="J7" i="23"/>
  <c r="E8" i="23"/>
  <c r="J8" i="23"/>
  <c r="E9" i="23"/>
  <c r="J9" i="23"/>
  <c r="J47" i="23"/>
  <c r="E10" i="23"/>
  <c r="J10" i="23"/>
  <c r="E11" i="23"/>
  <c r="J11" i="23"/>
  <c r="E12" i="23"/>
  <c r="J12" i="23"/>
  <c r="J48" i="23"/>
  <c r="E13" i="23"/>
  <c r="J13" i="23"/>
  <c r="E14" i="23"/>
  <c r="J14" i="23"/>
  <c r="E15" i="23"/>
  <c r="J15" i="23"/>
  <c r="J49" i="23"/>
  <c r="E16" i="23"/>
  <c r="J16" i="23"/>
  <c r="E17" i="23"/>
  <c r="J17" i="23"/>
  <c r="E18" i="23"/>
  <c r="J18" i="23"/>
  <c r="J50" i="23"/>
  <c r="E19" i="23"/>
  <c r="J19" i="23"/>
  <c r="E20" i="23"/>
  <c r="J20" i="23"/>
  <c r="E21" i="23"/>
  <c r="J21" i="23"/>
  <c r="J51" i="23"/>
  <c r="E22" i="23"/>
  <c r="J22" i="23"/>
  <c r="E23" i="23"/>
  <c r="J23" i="23"/>
  <c r="E24" i="23"/>
  <c r="J24" i="23"/>
  <c r="J52" i="23"/>
  <c r="E25" i="23"/>
  <c r="J25" i="23"/>
  <c r="E26" i="23"/>
  <c r="J26" i="23"/>
  <c r="E27" i="23"/>
  <c r="J27" i="23"/>
  <c r="J53" i="23"/>
  <c r="E28" i="23"/>
  <c r="J28" i="23"/>
  <c r="E29" i="23"/>
  <c r="J29" i="23"/>
  <c r="E30" i="23"/>
  <c r="J30" i="23"/>
  <c r="J54" i="23"/>
  <c r="E31" i="23"/>
  <c r="J31" i="23"/>
  <c r="E32" i="23"/>
  <c r="J32" i="23"/>
  <c r="E33" i="23"/>
  <c r="J33" i="23"/>
  <c r="J55" i="23"/>
  <c r="E34" i="23"/>
  <c r="J34" i="23"/>
  <c r="E35" i="23"/>
  <c r="J35" i="23"/>
  <c r="E36" i="23"/>
  <c r="J36" i="23"/>
  <c r="J56" i="23"/>
  <c r="E37" i="23"/>
  <c r="J37" i="23"/>
  <c r="E38" i="23"/>
  <c r="J38" i="23"/>
  <c r="E39" i="23"/>
  <c r="J39" i="23"/>
  <c r="J57" i="23"/>
  <c r="J60" i="23"/>
  <c r="J59" i="23"/>
  <c r="E42" i="23"/>
  <c r="E41" i="23"/>
  <c r="E40" i="23"/>
  <c r="J42" i="23"/>
  <c r="J41" i="23"/>
  <c r="G4" i="23"/>
  <c r="H4" i="23"/>
  <c r="G5" i="23"/>
  <c r="H5" i="23"/>
  <c r="G6" i="23"/>
  <c r="H6" i="23"/>
  <c r="G7" i="23"/>
  <c r="H7" i="23"/>
  <c r="G8" i="23"/>
  <c r="H8" i="23"/>
  <c r="G9" i="23"/>
  <c r="H9" i="23"/>
  <c r="G10" i="23"/>
  <c r="H10" i="23"/>
  <c r="G11" i="23"/>
  <c r="H11" i="23"/>
  <c r="G12" i="23"/>
  <c r="H12" i="23"/>
  <c r="G13" i="23"/>
  <c r="H13" i="23"/>
  <c r="G14" i="23"/>
  <c r="H14" i="23"/>
  <c r="G15" i="23"/>
  <c r="H15" i="23"/>
  <c r="G16" i="23"/>
  <c r="H16" i="23"/>
  <c r="G17" i="23"/>
  <c r="H17" i="23"/>
  <c r="G18" i="23"/>
  <c r="H18" i="23"/>
  <c r="G19" i="23"/>
  <c r="H19" i="23"/>
  <c r="G20" i="23"/>
  <c r="H20" i="23"/>
  <c r="G21" i="23"/>
  <c r="H21" i="23"/>
  <c r="G22" i="23"/>
  <c r="H22" i="23"/>
  <c r="G23" i="23"/>
  <c r="H23" i="23"/>
  <c r="G24" i="23"/>
  <c r="H24" i="23"/>
  <c r="G25" i="23"/>
  <c r="H25" i="23"/>
  <c r="G26" i="23"/>
  <c r="H26" i="23"/>
  <c r="G27" i="23"/>
  <c r="H27" i="23"/>
  <c r="G28" i="23"/>
  <c r="H28" i="23"/>
  <c r="G29" i="23"/>
  <c r="H29" i="23"/>
  <c r="G30" i="23"/>
  <c r="H30" i="23"/>
  <c r="G31" i="23"/>
  <c r="H31" i="23"/>
  <c r="G32" i="23"/>
  <c r="H32" i="23"/>
  <c r="G33" i="23"/>
  <c r="H33" i="23"/>
  <c r="G34" i="23"/>
  <c r="H34" i="23"/>
  <c r="G35" i="23"/>
  <c r="H35" i="23"/>
  <c r="G36" i="23"/>
  <c r="H36" i="23"/>
  <c r="G37" i="23"/>
  <c r="H37" i="23"/>
  <c r="G38" i="23"/>
  <c r="H38" i="23"/>
  <c r="G39" i="23"/>
  <c r="H39" i="23"/>
  <c r="H42" i="23"/>
  <c r="H41" i="23"/>
  <c r="H40" i="23"/>
  <c r="K56" i="23"/>
  <c r="K55" i="23"/>
  <c r="K54" i="23"/>
  <c r="K53" i="23"/>
  <c r="K52" i="23"/>
  <c r="K51" i="23"/>
  <c r="K49" i="23"/>
  <c r="K48" i="23"/>
  <c r="G47" i="23"/>
  <c r="E47" i="23"/>
  <c r="H47" i="23"/>
  <c r="G48" i="23"/>
  <c r="E48" i="23"/>
  <c r="H48" i="23"/>
  <c r="G49" i="23"/>
  <c r="E49" i="23"/>
  <c r="H49" i="23"/>
  <c r="G50" i="23"/>
  <c r="E50" i="23"/>
  <c r="H50" i="23"/>
  <c r="G51" i="23"/>
  <c r="E51" i="23"/>
  <c r="H51" i="23"/>
  <c r="G52" i="23"/>
  <c r="E52" i="23"/>
  <c r="H52" i="23"/>
  <c r="G53" i="23"/>
  <c r="E53" i="23"/>
  <c r="H53" i="23"/>
  <c r="G54" i="23"/>
  <c r="E54" i="23"/>
  <c r="H54" i="23"/>
  <c r="G55" i="23"/>
  <c r="E55" i="23"/>
  <c r="H55" i="23"/>
  <c r="G56" i="23"/>
  <c r="E56" i="23"/>
  <c r="H56" i="23"/>
  <c r="G57" i="23"/>
  <c r="E57" i="23"/>
  <c r="H57" i="23"/>
  <c r="G46" i="23"/>
  <c r="E46" i="23"/>
  <c r="H46" i="23"/>
  <c r="D4" i="21"/>
  <c r="D5" i="21"/>
  <c r="D6" i="21"/>
  <c r="D42" i="21"/>
  <c r="C46" i="23"/>
  <c r="C47" i="23"/>
  <c r="C48" i="23"/>
  <c r="C49" i="23"/>
  <c r="C50" i="23"/>
  <c r="C51" i="23"/>
  <c r="C52" i="23"/>
  <c r="C53" i="23"/>
  <c r="C54" i="23"/>
  <c r="C55" i="23"/>
  <c r="C56" i="23"/>
  <c r="C57" i="23"/>
  <c r="B57" i="23"/>
  <c r="B56" i="23"/>
  <c r="B55" i="23"/>
  <c r="B54" i="23"/>
  <c r="B53" i="23"/>
  <c r="B52" i="23"/>
  <c r="B51" i="23"/>
  <c r="B50" i="23"/>
  <c r="B49" i="23"/>
  <c r="B48" i="23"/>
  <c r="B47" i="23"/>
  <c r="B46" i="23"/>
  <c r="A57" i="23"/>
  <c r="A56" i="23"/>
  <c r="A55" i="23"/>
  <c r="A54" i="23"/>
  <c r="A53" i="23"/>
  <c r="A52" i="23"/>
  <c r="A51" i="23"/>
  <c r="A50" i="23"/>
  <c r="A49" i="23"/>
  <c r="A48" i="23"/>
  <c r="A47" i="23"/>
  <c r="A46" i="23"/>
  <c r="G99" i="22"/>
  <c r="I34" i="23"/>
  <c r="F34" i="23"/>
  <c r="G16" i="22"/>
  <c r="I39" i="23"/>
  <c r="G22" i="22"/>
  <c r="I38" i="23"/>
  <c r="G20" i="22"/>
  <c r="I37" i="23"/>
  <c r="G19" i="22"/>
  <c r="I36" i="23"/>
  <c r="G25" i="22"/>
  <c r="I35" i="23"/>
  <c r="G56" i="22"/>
  <c r="I33" i="23"/>
  <c r="G24" i="22"/>
  <c r="I32" i="23"/>
  <c r="G91" i="22"/>
  <c r="I31" i="23"/>
  <c r="G88" i="22"/>
  <c r="I30" i="23"/>
  <c r="G61" i="22"/>
  <c r="I29" i="23"/>
  <c r="G58" i="22"/>
  <c r="I28" i="23"/>
  <c r="G95" i="22"/>
  <c r="I27" i="23"/>
  <c r="G15" i="22"/>
  <c r="I26" i="23"/>
  <c r="G55" i="22"/>
  <c r="I25" i="23"/>
  <c r="G93" i="22"/>
  <c r="I24" i="23"/>
  <c r="G62" i="22"/>
  <c r="I23" i="23"/>
  <c r="G59" i="22"/>
  <c r="I22" i="23"/>
  <c r="G94" i="22"/>
  <c r="I21" i="23"/>
  <c r="G96" i="22"/>
  <c r="I20" i="23"/>
  <c r="G53" i="22"/>
  <c r="I19" i="23"/>
  <c r="G23" i="22"/>
  <c r="I18" i="23"/>
  <c r="G54" i="22"/>
  <c r="I17" i="23"/>
  <c r="G26" i="22"/>
  <c r="I16" i="23"/>
  <c r="G18" i="22"/>
  <c r="I15" i="23"/>
  <c r="G90" i="22"/>
  <c r="I14" i="23"/>
  <c r="G89" i="22"/>
  <c r="I13" i="23"/>
  <c r="G51" i="22"/>
  <c r="I12" i="23"/>
  <c r="G92" i="22"/>
  <c r="I11" i="23"/>
  <c r="G98" i="22"/>
  <c r="I10" i="23"/>
  <c r="G17" i="22"/>
  <c r="I9" i="23"/>
  <c r="G57" i="22"/>
  <c r="I8" i="23"/>
  <c r="G21" i="22"/>
  <c r="I7" i="23"/>
  <c r="G60" i="22"/>
  <c r="I6" i="23"/>
  <c r="G97" i="22"/>
  <c r="I5" i="23"/>
  <c r="G52" i="22"/>
  <c r="I4" i="23"/>
  <c r="F10" i="23"/>
  <c r="F5" i="23"/>
  <c r="F20" i="23"/>
  <c r="F27" i="23"/>
  <c r="F21" i="23"/>
  <c r="F24" i="23"/>
  <c r="F11" i="23"/>
  <c r="F31" i="23"/>
  <c r="F14" i="23"/>
  <c r="F13" i="23"/>
  <c r="F30" i="23"/>
  <c r="F23" i="23"/>
  <c r="F29" i="23"/>
  <c r="F6" i="23"/>
  <c r="F22" i="23"/>
  <c r="F28" i="23"/>
  <c r="F8" i="23"/>
  <c r="F33" i="23"/>
  <c r="F25" i="23"/>
  <c r="F17" i="23"/>
  <c r="F19" i="23"/>
  <c r="F12" i="23"/>
  <c r="F16" i="23"/>
  <c r="F35" i="23"/>
  <c r="F32" i="23"/>
  <c r="F18" i="23"/>
  <c r="F38" i="23"/>
  <c r="F7" i="23"/>
  <c r="F37" i="23"/>
  <c r="F36" i="23"/>
  <c r="F15" i="23"/>
  <c r="F9" i="23"/>
  <c r="F39" i="23"/>
  <c r="F26" i="23"/>
  <c r="F4" i="23"/>
  <c r="H2" i="21"/>
  <c r="D13" i="21"/>
  <c r="H13" i="21"/>
  <c r="D14" i="21"/>
  <c r="H14" i="21"/>
  <c r="D15" i="21"/>
  <c r="H15" i="21"/>
  <c r="H45" i="21"/>
  <c r="J45" i="21"/>
  <c r="K4" i="21"/>
  <c r="K5" i="21"/>
  <c r="K6" i="21"/>
  <c r="L2" i="21"/>
  <c r="K13" i="21"/>
  <c r="L13" i="21"/>
  <c r="K14" i="21"/>
  <c r="L14" i="21"/>
  <c r="K15" i="21"/>
  <c r="L15" i="21"/>
  <c r="L45" i="21"/>
  <c r="N45" i="21"/>
  <c r="D10" i="21"/>
  <c r="H10" i="21"/>
  <c r="D11" i="21"/>
  <c r="H11" i="21"/>
  <c r="D12" i="21"/>
  <c r="H12" i="21"/>
  <c r="H44" i="21"/>
  <c r="D7" i="21"/>
  <c r="H7" i="21"/>
  <c r="D8" i="21"/>
  <c r="H8" i="21"/>
  <c r="D9" i="21"/>
  <c r="H9" i="21"/>
  <c r="H43" i="21"/>
  <c r="G10" i="21"/>
  <c r="G15" i="21"/>
  <c r="G14" i="21"/>
  <c r="G13" i="21"/>
  <c r="G12" i="21"/>
  <c r="G11" i="21"/>
  <c r="G9" i="21"/>
  <c r="G8" i="21"/>
  <c r="G7" i="21"/>
  <c r="G6" i="21"/>
  <c r="G5" i="21"/>
  <c r="G4" i="21"/>
  <c r="L4" i="21"/>
  <c r="L5" i="21"/>
  <c r="L6" i="21"/>
  <c r="K7" i="21"/>
  <c r="L7" i="21"/>
  <c r="K8" i="21"/>
  <c r="L8" i="21"/>
  <c r="K9" i="21"/>
  <c r="L9" i="21"/>
  <c r="K10" i="21"/>
  <c r="L10" i="21"/>
  <c r="K11" i="21"/>
  <c r="L11" i="21"/>
  <c r="K12" i="21"/>
  <c r="L12" i="21"/>
  <c r="M45" i="21"/>
  <c r="M44" i="21"/>
  <c r="L44" i="21"/>
  <c r="M43" i="21"/>
  <c r="L43" i="21"/>
  <c r="L42" i="21"/>
  <c r="E43" i="21"/>
  <c r="D43" i="21"/>
  <c r="F43" i="21"/>
  <c r="E44" i="21"/>
  <c r="D44" i="21"/>
  <c r="F44" i="21"/>
  <c r="E45" i="21"/>
  <c r="D45" i="21"/>
  <c r="F45" i="21"/>
  <c r="E42" i="21"/>
  <c r="F42" i="21"/>
  <c r="H5" i="21"/>
  <c r="H6" i="21"/>
  <c r="H4" i="21"/>
  <c r="E5" i="21"/>
  <c r="F5" i="21"/>
  <c r="E6" i="21"/>
  <c r="F6" i="21"/>
  <c r="E7" i="21"/>
  <c r="F7" i="21"/>
  <c r="E8" i="21"/>
  <c r="F8" i="21"/>
  <c r="E9" i="21"/>
  <c r="F9" i="21"/>
  <c r="E10" i="21"/>
  <c r="F10" i="21"/>
  <c r="E11" i="21"/>
  <c r="F11" i="21"/>
  <c r="E12" i="21"/>
  <c r="F12" i="21"/>
  <c r="E13" i="21"/>
  <c r="F13" i="21"/>
  <c r="E14" i="21"/>
  <c r="F14" i="21"/>
  <c r="E15" i="21"/>
  <c r="F15" i="21"/>
  <c r="E4" i="21"/>
  <c r="F4" i="21"/>
  <c r="I45" i="21"/>
  <c r="I44" i="21"/>
  <c r="I43" i="21"/>
  <c r="H42" i="21"/>
  <c r="K50" i="23"/>
  <c r="K57" i="23"/>
  <c r="K47" i="23"/>
  <c r="K59" i="23"/>
  <c r="K60" i="23"/>
</calcChain>
</file>

<file path=xl/sharedStrings.xml><?xml version="1.0" encoding="utf-8"?>
<sst xmlns="http://schemas.openxmlformats.org/spreadsheetml/2006/main" count="605" uniqueCount="185">
  <si>
    <t>HKG Corr Fold Change</t>
    <phoneticPr fontId="4" type="noConversion"/>
  </si>
  <si>
    <t>avg RWPE1 ∆CT</t>
    <phoneticPr fontId="4" type="noConversion"/>
  </si>
  <si>
    <t>avg RWPE1</t>
    <phoneticPr fontId="4" type="noConversion"/>
  </si>
  <si>
    <t>Avg</t>
    <phoneticPr fontId="4" type="noConversion"/>
  </si>
  <si>
    <t>fold change</t>
    <phoneticPr fontId="4" type="noConversion"/>
  </si>
  <si>
    <t>avg</t>
    <phoneticPr fontId="4" type="noConversion"/>
  </si>
  <si>
    <t>FC</t>
    <phoneticPr fontId="4" type="noConversion"/>
  </si>
  <si>
    <t>A05</t>
  </si>
  <si>
    <t>A06</t>
  </si>
  <si>
    <t>B01</t>
  </si>
  <si>
    <t>B02</t>
  </si>
  <si>
    <t>B03</t>
  </si>
  <si>
    <t>B04</t>
  </si>
  <si>
    <t>B05</t>
  </si>
  <si>
    <t>B06</t>
  </si>
  <si>
    <t>B07</t>
  </si>
  <si>
    <t>B08</t>
  </si>
  <si>
    <t>B09</t>
  </si>
  <si>
    <t>B10</t>
  </si>
  <si>
    <t>B11</t>
  </si>
  <si>
    <t>B12</t>
  </si>
  <si>
    <t>C01</t>
  </si>
  <si>
    <t>C02</t>
  </si>
  <si>
    <t>C03</t>
  </si>
  <si>
    <t>C04</t>
  </si>
  <si>
    <t>C05</t>
  </si>
  <si>
    <t>C06</t>
  </si>
  <si>
    <t>C07</t>
  </si>
  <si>
    <t>C08</t>
  </si>
  <si>
    <t>C09</t>
  </si>
  <si>
    <t>C10</t>
  </si>
  <si>
    <t>C11</t>
  </si>
  <si>
    <t>C12</t>
  </si>
  <si>
    <t>D01</t>
  </si>
  <si>
    <t>D02</t>
  </si>
  <si>
    <t>D03</t>
  </si>
  <si>
    <t>D04</t>
  </si>
  <si>
    <t>D05</t>
  </si>
  <si>
    <t>D06</t>
  </si>
  <si>
    <t>D07</t>
  </si>
  <si>
    <t>D08</t>
  </si>
  <si>
    <t>D09</t>
  </si>
  <si>
    <t>D10</t>
  </si>
  <si>
    <t>D11</t>
  </si>
  <si>
    <t>D12</t>
  </si>
  <si>
    <t>N/A</t>
  </si>
  <si>
    <t>RWPE1</t>
    <phoneticPr fontId="4" type="noConversion"/>
  </si>
  <si>
    <t>CTPE</t>
    <phoneticPr fontId="4" type="noConversion"/>
  </si>
  <si>
    <t>CAsE-PE</t>
    <phoneticPr fontId="4" type="noConversion"/>
  </si>
  <si>
    <t>B26</t>
    <phoneticPr fontId="4" type="noConversion"/>
  </si>
  <si>
    <t>average</t>
    <phoneticPr fontId="4" type="noConversion"/>
  </si>
  <si>
    <t>stdev</t>
    <phoneticPr fontId="4" type="noConversion"/>
  </si>
  <si>
    <t>noRT-avg</t>
    <phoneticPr fontId="4" type="noConversion"/>
  </si>
  <si>
    <t>Well</t>
    <phoneticPr fontId="4" type="noConversion"/>
  </si>
  <si>
    <t>CT</t>
    <phoneticPr fontId="4" type="noConversion"/>
  </si>
  <si>
    <t>Tm</t>
    <phoneticPr fontId="4" type="noConversion"/>
  </si>
  <si>
    <t>CV</t>
    <phoneticPr fontId="4" type="noConversion"/>
  </si>
  <si>
    <t>RWPE1</t>
  </si>
  <si>
    <t>RWPE1</t>
    <phoneticPr fontId="4" type="noConversion"/>
  </si>
  <si>
    <t>CTPE</t>
  </si>
  <si>
    <t>CTPE</t>
    <phoneticPr fontId="4" type="noConversion"/>
  </si>
  <si>
    <t>CAsE-PE</t>
  </si>
  <si>
    <t>CAsE-PE</t>
    <phoneticPr fontId="4" type="noConversion"/>
  </si>
  <si>
    <t>B26</t>
  </si>
  <si>
    <t>B26</t>
    <phoneticPr fontId="4" type="noConversion"/>
  </si>
  <si>
    <t>pval (to RWPE1)</t>
    <phoneticPr fontId="4" type="noConversion"/>
  </si>
  <si>
    <t>∆CT          (GOI-HKG)</t>
    <phoneticPr fontId="4" type="noConversion"/>
  </si>
  <si>
    <t>Nono from 11/14/12</t>
  </si>
  <si>
    <t>A01</t>
  </si>
  <si>
    <t>A02</t>
  </si>
  <si>
    <t>A03</t>
  </si>
  <si>
    <t>A04</t>
  </si>
  <si>
    <t>A07</t>
  </si>
  <si>
    <t>A08</t>
  </si>
  <si>
    <t>A09</t>
  </si>
  <si>
    <t>A10</t>
  </si>
  <si>
    <t>A11</t>
  </si>
  <si>
    <t>A12</t>
  </si>
  <si>
    <t>E01</t>
  </si>
  <si>
    <t>E02</t>
  </si>
  <si>
    <t>E03</t>
  </si>
  <si>
    <t>E04</t>
  </si>
  <si>
    <t>E05</t>
  </si>
  <si>
    <t>E06</t>
  </si>
  <si>
    <t>E07</t>
  </si>
  <si>
    <t>E08</t>
  </si>
  <si>
    <t>E09</t>
  </si>
  <si>
    <t>E10</t>
  </si>
  <si>
    <t>E11</t>
  </si>
  <si>
    <t>E12</t>
  </si>
  <si>
    <t>F01</t>
  </si>
  <si>
    <t>F02</t>
  </si>
  <si>
    <t>F03</t>
  </si>
  <si>
    <t>F04</t>
  </si>
  <si>
    <t>F05</t>
  </si>
  <si>
    <t>F06</t>
  </si>
  <si>
    <t>F07</t>
  </si>
  <si>
    <t>F08</t>
  </si>
  <si>
    <t>F09</t>
  </si>
  <si>
    <t>F10</t>
  </si>
  <si>
    <t>F11</t>
  </si>
  <si>
    <t>F12</t>
  </si>
  <si>
    <t>G05</t>
  </si>
  <si>
    <t>CAsE-PE 0.5AZA #2</t>
  </si>
  <si>
    <t>B26 1.0AZA #3</t>
  </si>
  <si>
    <t>RWPE1 0.5AZA #3</t>
  </si>
  <si>
    <t>CTPE 0AZA #3</t>
  </si>
  <si>
    <t>B26 0.5AZA #3</t>
  </si>
  <si>
    <t>B26 1.0AZA #1</t>
  </si>
  <si>
    <t>RWPE1 0.5AZA #1</t>
  </si>
  <si>
    <t>B26 1.0AZA #2</t>
  </si>
  <si>
    <t>CTPE 0.5AZA #3</t>
  </si>
  <si>
    <t>B26 0AZA #2</t>
  </si>
  <si>
    <t>B26 0.5AZA #2</t>
  </si>
  <si>
    <t>CTPE 0.5AZA #1</t>
  </si>
  <si>
    <t>sample name</t>
  </si>
  <si>
    <t>cDNA</t>
  </si>
  <si>
    <t>RWPE1 1.0AZA #3</t>
  </si>
  <si>
    <t>RWPE1 0AZA #1</t>
  </si>
  <si>
    <t>CTPE 1.0AZA #1</t>
  </si>
  <si>
    <t>CTPE 0.5AZA #2</t>
  </si>
  <si>
    <t>CAsE-PE 0.5AZA #1</t>
  </si>
  <si>
    <t>B26 0AZA #3</t>
  </si>
  <si>
    <t>RWPE1 0.5AZA #2</t>
  </si>
  <si>
    <t>CAsE-PE 1.0AZA #1</t>
  </si>
  <si>
    <t>CAsE-PE 0AZA #1</t>
  </si>
  <si>
    <t>RWPE1 0AZA #3</t>
  </si>
  <si>
    <t>CAsE-PE 1.0AZA #2</t>
  </si>
  <si>
    <t>CAsE-PE 0AZA #2</t>
  </si>
  <si>
    <t>CAsE-PE 1.0AZA #3</t>
  </si>
  <si>
    <t>CTPE 0AZA #1</t>
  </si>
  <si>
    <t>CTPE 0AZA #2</t>
  </si>
  <si>
    <t>B26 0AZA #1</t>
  </si>
  <si>
    <t>RWPE1 1.0AZA #2</t>
  </si>
  <si>
    <t>CAsE-PE 0AZA #3</t>
  </si>
  <si>
    <t>CTPE 1.0AZA #3</t>
  </si>
  <si>
    <t>CAsE-PE 0.5AZA #3</t>
  </si>
  <si>
    <t>CTPE 1.0AZA #2</t>
  </si>
  <si>
    <t>RWPE1 0AZA #2</t>
  </si>
  <si>
    <t>RWPE1 1.0AZA #1</t>
  </si>
  <si>
    <t>B26 0.5AZA #1</t>
  </si>
  <si>
    <t>sample type</t>
  </si>
  <si>
    <t>noRT</t>
  </si>
  <si>
    <t>H2O</t>
  </si>
  <si>
    <t>RT-noRT</t>
  </si>
  <si>
    <r>
      <t>Gene</t>
    </r>
    <r>
      <rPr>
        <b/>
        <sz val="10"/>
        <rFont val="Verdana"/>
      </rPr>
      <t>:</t>
    </r>
  </si>
  <si>
    <t>Nono</t>
  </si>
  <si>
    <t>0 Aza</t>
  </si>
  <si>
    <t>0.5 Aza</t>
  </si>
  <si>
    <t>1.0 Aza</t>
  </si>
  <si>
    <t>Cell Type</t>
  </si>
  <si>
    <t>Aza Trmt</t>
  </si>
  <si>
    <t>#</t>
  </si>
  <si>
    <t>CT</t>
  </si>
  <si>
    <t>Name</t>
  </si>
  <si>
    <t>CT CV</t>
  </si>
  <si>
    <t>CT STDEV</t>
  </si>
  <si>
    <t>noRT-avg</t>
  </si>
  <si>
    <t>avg RWPE1 0 Aza</t>
  </si>
  <si>
    <t>Fold Change</t>
  </si>
  <si>
    <t>Pval (R-0aza)</t>
  </si>
  <si>
    <t>RWPE1 0AZA</t>
  </si>
  <si>
    <t>RWPE1 0.5AZA</t>
  </si>
  <si>
    <t>RWPE1 1.0AZA</t>
  </si>
  <si>
    <t>CTPE 0AZA</t>
  </si>
  <si>
    <t>CTPE 0.5AZA</t>
  </si>
  <si>
    <t>CTPE 1.0AZA</t>
  </si>
  <si>
    <t>CAsE-PE 0AZA</t>
  </si>
  <si>
    <t>CAsE-PE 0.5 AZA</t>
  </si>
  <si>
    <t>CAsE-PE 1.0 AZA</t>
  </si>
  <si>
    <t>B26 0.5AZA</t>
  </si>
  <si>
    <t>B26 0AZA</t>
  </si>
  <si>
    <t>B26 1.0AZA</t>
  </si>
  <si>
    <t>Avg</t>
  </si>
  <si>
    <t>RNA Quality</t>
  </si>
  <si>
    <t>bad</t>
  </si>
  <si>
    <t>good</t>
  </si>
  <si>
    <t>ok?</t>
  </si>
  <si>
    <t>maybe ok?</t>
  </si>
  <si>
    <t>ok</t>
  </si>
  <si>
    <t>avg</t>
  </si>
  <si>
    <t>min</t>
  </si>
  <si>
    <t>max</t>
  </si>
  <si>
    <t>1/13/15 - qPCR #47: gene1 = Nono</t>
  </si>
  <si>
    <t>diff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</si>
</sst>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#.00"/>
    <numFmt numFmtId="165" formatCode="###0.00;\-###0.00"/>
    <numFmt numFmtId="166" formatCode="0.000"/>
    <numFmt numFmtId="167" formatCode="0.0%"/>
  </numFmts>
  <fonts count="9" x14ac:knownFonts="1">
    <font>
      <sz val="10"/>
      <name val="Verdana"/>
    </font>
    <font>
      <b/>
      <sz val="10"/>
      <name val="Verdana"/>
    </font>
    <font>
      <b/>
      <sz val="10"/>
      <name val="Verdana"/>
    </font>
    <font>
      <b/>
      <sz val="10"/>
      <name val="Verdana"/>
    </font>
    <font>
      <sz val="8"/>
      <name val="Verdana"/>
    </font>
    <font>
      <b/>
      <sz val="14"/>
      <name val="Verdana"/>
    </font>
    <font>
      <b/>
      <sz val="20"/>
      <name val="Verdana"/>
    </font>
    <font>
      <u/>
      <sz val="10"/>
      <color theme="10"/>
      <name val="Verdana"/>
    </font>
    <font>
      <u/>
      <sz val="10"/>
      <color theme="11"/>
      <name val="Verdana"/>
    </font>
  </fonts>
  <fills count="11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rgb="FFFF6FCF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8EDDFF"/>
        <bgColor rgb="FF000000"/>
      </patternFill>
    </fill>
    <fill>
      <patternFill patternType="solid">
        <fgColor rgb="FFFF6FCF"/>
        <bgColor rgb="FF000000"/>
      </patternFill>
    </fill>
    <fill>
      <patternFill patternType="solid">
        <fgColor rgb="FFFFCC66"/>
        <bgColor indexed="64"/>
      </patternFill>
    </fill>
    <fill>
      <patternFill patternType="solid">
        <fgColor rgb="FF66FF66"/>
        <bgColor indexed="64"/>
      </patternFill>
    </fill>
    <fill>
      <patternFill patternType="solid">
        <fgColor rgb="FF66CCFF"/>
        <bgColor indexed="64"/>
      </patternFill>
    </fill>
    <fill>
      <patternFill patternType="solid">
        <fgColor rgb="FFFF000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/>
      <bottom style="hair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35">
    <xf numFmtId="0" fontId="0" fillId="0" borderId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</cellStyleXfs>
  <cellXfs count="134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/>
    <xf numFmtId="166" fontId="0" fillId="0" borderId="0" xfId="0" applyNumberFormat="1"/>
    <xf numFmtId="2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/>
    </xf>
    <xf numFmtId="0" fontId="2" fillId="0" borderId="1" xfId="0" applyFont="1" applyBorder="1"/>
    <xf numFmtId="0" fontId="5" fillId="0" borderId="0" xfId="0" applyFont="1"/>
    <xf numFmtId="10" fontId="0" fillId="0" borderId="0" xfId="0" applyNumberFormat="1" applyAlignment="1">
      <alignment horizontal="center"/>
    </xf>
    <xf numFmtId="0" fontId="2" fillId="2" borderId="0" xfId="0" applyFont="1" applyFill="1"/>
    <xf numFmtId="0" fontId="0" fillId="2" borderId="0" xfId="0" applyFill="1" applyAlignment="1">
      <alignment horizontal="center"/>
    </xf>
    <xf numFmtId="10" fontId="0" fillId="0" borderId="0" xfId="0" applyNumberFormat="1" applyAlignment="1">
      <alignment horizontal="center"/>
    </xf>
    <xf numFmtId="0" fontId="0" fillId="0" borderId="2" xfId="0" applyBorder="1"/>
    <xf numFmtId="2" fontId="0" fillId="0" borderId="2" xfId="0" applyNumberFormat="1" applyBorder="1" applyAlignment="1">
      <alignment horizontal="center"/>
    </xf>
    <xf numFmtId="10" fontId="0" fillId="0" borderId="2" xfId="0" applyNumberFormat="1" applyBorder="1" applyAlignment="1">
      <alignment horizontal="center"/>
    </xf>
    <xf numFmtId="0" fontId="0" fillId="0" borderId="3" xfId="0" applyBorder="1"/>
    <xf numFmtId="0" fontId="3" fillId="0" borderId="3" xfId="0" applyFont="1" applyBorder="1" applyAlignment="1">
      <alignment horizontal="center"/>
    </xf>
    <xf numFmtId="0" fontId="3" fillId="0" borderId="3" xfId="0" applyFont="1" applyBorder="1" applyAlignment="1">
      <alignment horizontal="center" wrapText="1"/>
    </xf>
    <xf numFmtId="0" fontId="3" fillId="0" borderId="3" xfId="0" applyFont="1" applyBorder="1"/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2" fontId="0" fillId="0" borderId="5" xfId="0" applyNumberFormat="1" applyBorder="1" applyAlignment="1">
      <alignment horizontal="center"/>
    </xf>
    <xf numFmtId="0" fontId="6" fillId="2" borderId="0" xfId="0" applyFont="1" applyFill="1"/>
    <xf numFmtId="0" fontId="3" fillId="0" borderId="0" xfId="0" applyFont="1" applyFill="1" applyBorder="1" applyAlignment="1">
      <alignment horizontal="center" wrapText="1"/>
    </xf>
    <xf numFmtId="2" fontId="0" fillId="0" borderId="0" xfId="0" applyNumberFormat="1" applyAlignment="1">
      <alignment horizontal="center"/>
    </xf>
    <xf numFmtId="0" fontId="1" fillId="0" borderId="0" xfId="0" applyFont="1" applyAlignment="1">
      <alignment wrapText="1"/>
    </xf>
    <xf numFmtId="0" fontId="0" fillId="0" borderId="4" xfId="0" applyBorder="1" applyAlignment="1">
      <alignment horizontal="right"/>
    </xf>
    <xf numFmtId="2" fontId="0" fillId="0" borderId="5" xfId="0" applyNumberFormat="1" applyBorder="1" applyAlignment="1">
      <alignment horizontal="center"/>
    </xf>
    <xf numFmtId="2" fontId="0" fillId="0" borderId="2" xfId="0" applyNumberFormat="1" applyBorder="1" applyAlignment="1">
      <alignment horizontal="center"/>
    </xf>
    <xf numFmtId="164" fontId="0" fillId="0" borderId="0" xfId="0" applyNumberFormat="1"/>
    <xf numFmtId="2" fontId="0" fillId="0" borderId="0" xfId="0" applyNumberFormat="1" applyAlignment="1">
      <alignment horizontal="center"/>
    </xf>
    <xf numFmtId="2" fontId="0" fillId="0" borderId="2" xfId="0" applyNumberFormat="1" applyBorder="1" applyAlignment="1">
      <alignment horizontal="center"/>
    </xf>
    <xf numFmtId="2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2" fontId="0" fillId="0" borderId="2" xfId="0" applyNumberFormat="1" applyBorder="1" applyAlignment="1">
      <alignment horizontal="center"/>
    </xf>
    <xf numFmtId="2" fontId="0" fillId="0" borderId="2" xfId="0" applyNumberFormat="1" applyBorder="1" applyAlignment="1">
      <alignment horizontal="center"/>
    </xf>
    <xf numFmtId="2" fontId="0" fillId="0" borderId="0" xfId="0" applyNumberFormat="1" applyAlignment="1">
      <alignment horizontal="center"/>
    </xf>
    <xf numFmtId="2" fontId="0" fillId="0" borderId="0" xfId="0" applyNumberFormat="1"/>
    <xf numFmtId="14" fontId="0" fillId="0" borderId="0" xfId="0" applyNumberFormat="1"/>
    <xf numFmtId="2" fontId="0" fillId="0" borderId="0" xfId="0" applyNumberFormat="1" applyAlignment="1">
      <alignment horizontal="center"/>
    </xf>
    <xf numFmtId="10" fontId="0" fillId="0" borderId="0" xfId="0" applyNumberFormat="1"/>
    <xf numFmtId="49" fontId="0" fillId="3" borderId="0" xfId="0" applyNumberFormat="1" applyFill="1" applyBorder="1" applyAlignment="1" applyProtection="1">
      <alignment vertical="top"/>
    </xf>
    <xf numFmtId="164" fontId="0" fillId="3" borderId="0" xfId="0" applyNumberFormat="1" applyFill="1" applyBorder="1" applyAlignment="1" applyProtection="1">
      <alignment horizontal="center" vertical="top"/>
    </xf>
    <xf numFmtId="165" fontId="0" fillId="3" borderId="0" xfId="0" applyNumberFormat="1" applyFill="1" applyBorder="1" applyAlignment="1" applyProtection="1">
      <alignment vertical="top"/>
    </xf>
    <xf numFmtId="0" fontId="0" fillId="3" borderId="0" xfId="0" applyFill="1" applyBorder="1"/>
    <xf numFmtId="49" fontId="0" fillId="4" borderId="0" xfId="0" applyNumberFormat="1" applyFill="1" applyAlignment="1" applyProtection="1">
      <alignment vertical="top"/>
    </xf>
    <xf numFmtId="49" fontId="0" fillId="4" borderId="0" xfId="0" applyNumberFormat="1" applyFill="1" applyAlignment="1" applyProtection="1">
      <alignment horizontal="center" vertical="top"/>
    </xf>
    <xf numFmtId="165" fontId="0" fillId="4" borderId="0" xfId="0" applyNumberFormat="1" applyFill="1" applyAlignment="1" applyProtection="1">
      <alignment vertical="top"/>
    </xf>
    <xf numFmtId="0" fontId="0" fillId="4" borderId="0" xfId="0" applyFill="1"/>
    <xf numFmtId="49" fontId="0" fillId="4" borderId="0" xfId="0" applyNumberFormat="1" applyFill="1" applyBorder="1" applyAlignment="1" applyProtection="1">
      <alignment vertical="top"/>
    </xf>
    <xf numFmtId="164" fontId="0" fillId="4" borderId="0" xfId="0" applyNumberFormat="1" applyFill="1" applyBorder="1" applyAlignment="1" applyProtection="1">
      <alignment horizontal="center" vertical="top"/>
    </xf>
    <xf numFmtId="165" fontId="0" fillId="4" borderId="0" xfId="0" applyNumberFormat="1" applyFill="1" applyBorder="1" applyAlignment="1" applyProtection="1">
      <alignment vertical="top"/>
    </xf>
    <xf numFmtId="0" fontId="0" fillId="4" borderId="0" xfId="0" applyFill="1" applyBorder="1"/>
    <xf numFmtId="49" fontId="0" fillId="4" borderId="0" xfId="0" applyNumberFormat="1" applyFill="1" applyBorder="1" applyAlignment="1" applyProtection="1">
      <alignment horizontal="center" vertical="top"/>
    </xf>
    <xf numFmtId="0" fontId="0" fillId="0" borderId="0" xfId="0" applyBorder="1"/>
    <xf numFmtId="0" fontId="0" fillId="0" borderId="1" xfId="0" applyBorder="1"/>
    <xf numFmtId="49" fontId="0" fillId="4" borderId="1" xfId="0" applyNumberFormat="1" applyFill="1" applyBorder="1" applyAlignment="1" applyProtection="1">
      <alignment vertical="top"/>
    </xf>
    <xf numFmtId="164" fontId="0" fillId="4" borderId="1" xfId="0" applyNumberFormat="1" applyFill="1" applyBorder="1" applyAlignment="1" applyProtection="1">
      <alignment horizontal="center" vertical="top"/>
    </xf>
    <xf numFmtId="165" fontId="0" fillId="4" borderId="1" xfId="0" applyNumberFormat="1" applyFill="1" applyBorder="1" applyAlignment="1" applyProtection="1">
      <alignment vertical="top"/>
    </xf>
    <xf numFmtId="0" fontId="0" fillId="4" borderId="1" xfId="0" applyFill="1" applyBorder="1"/>
    <xf numFmtId="49" fontId="0" fillId="0" borderId="1" xfId="0" applyNumberFormat="1" applyBorder="1" applyAlignment="1" applyProtection="1">
      <alignment vertical="top"/>
    </xf>
    <xf numFmtId="164" fontId="0" fillId="0" borderId="1" xfId="0" applyNumberFormat="1" applyBorder="1" applyAlignment="1" applyProtection="1">
      <alignment vertical="top"/>
    </xf>
    <xf numFmtId="49" fontId="0" fillId="3" borderId="1" xfId="0" applyNumberFormat="1" applyFill="1" applyBorder="1" applyAlignment="1" applyProtection="1">
      <alignment vertical="top"/>
    </xf>
    <xf numFmtId="164" fontId="0" fillId="3" borderId="1" xfId="0" applyNumberFormat="1" applyFill="1" applyBorder="1" applyAlignment="1" applyProtection="1">
      <alignment horizontal="center" vertical="top"/>
    </xf>
    <xf numFmtId="165" fontId="0" fillId="3" borderId="1" xfId="0" applyNumberFormat="1" applyFill="1" applyBorder="1" applyAlignment="1" applyProtection="1">
      <alignment vertical="top"/>
    </xf>
    <xf numFmtId="0" fontId="0" fillId="3" borderId="1" xfId="0" applyFill="1" applyBorder="1"/>
    <xf numFmtId="49" fontId="0" fillId="3" borderId="0" xfId="0" applyNumberFormat="1" applyFill="1" applyBorder="1" applyAlignment="1" applyProtection="1">
      <alignment horizontal="center" vertical="top"/>
    </xf>
    <xf numFmtId="49" fontId="0" fillId="3" borderId="1" xfId="0" applyNumberFormat="1" applyFill="1" applyBorder="1" applyAlignment="1" applyProtection="1">
      <alignment horizontal="center" vertical="top"/>
    </xf>
    <xf numFmtId="164" fontId="0" fillId="3" borderId="0" xfId="0" applyNumberFormat="1" applyFill="1" applyBorder="1" applyAlignment="1" applyProtection="1">
      <alignment vertical="top"/>
    </xf>
    <xf numFmtId="164" fontId="0" fillId="3" borderId="1" xfId="0" applyNumberFormat="1" applyFill="1" applyBorder="1" applyAlignment="1" applyProtection="1">
      <alignment vertical="top"/>
    </xf>
    <xf numFmtId="164" fontId="0" fillId="4" borderId="0" xfId="0" applyNumberFormat="1" applyFill="1" applyBorder="1" applyAlignment="1" applyProtection="1">
      <alignment vertical="top"/>
    </xf>
    <xf numFmtId="0" fontId="0" fillId="0" borderId="1" xfId="0" applyFill="1" applyBorder="1"/>
    <xf numFmtId="0" fontId="1" fillId="0" borderId="1" xfId="0" applyFont="1" applyBorder="1"/>
    <xf numFmtId="0" fontId="1" fillId="0" borderId="1" xfId="0" applyFont="1" applyFill="1" applyBorder="1"/>
    <xf numFmtId="0" fontId="0" fillId="0" borderId="6" xfId="0" applyFill="1" applyBorder="1"/>
    <xf numFmtId="0" fontId="0" fillId="5" borderId="0" xfId="0" applyFill="1"/>
    <xf numFmtId="0" fontId="0" fillId="5" borderId="1" xfId="0" applyFill="1" applyBorder="1"/>
    <xf numFmtId="0" fontId="0" fillId="6" borderId="0" xfId="0" applyFill="1"/>
    <xf numFmtId="0" fontId="0" fillId="6" borderId="1" xfId="0" applyFill="1" applyBorder="1"/>
    <xf numFmtId="0" fontId="0" fillId="0" borderId="6" xfId="0" applyBorder="1"/>
    <xf numFmtId="2" fontId="0" fillId="3" borderId="0" xfId="0" applyNumberFormat="1" applyFill="1" applyBorder="1"/>
    <xf numFmtId="2" fontId="0" fillId="3" borderId="1" xfId="0" applyNumberFormat="1" applyFill="1" applyBorder="1"/>
    <xf numFmtId="0" fontId="1" fillId="0" borderId="0" xfId="0" applyFont="1"/>
    <xf numFmtId="0" fontId="0" fillId="0" borderId="0" xfId="0" applyBorder="1" applyAlignment="1">
      <alignment horizontal="center"/>
    </xf>
    <xf numFmtId="2" fontId="0" fillId="0" borderId="0" xfId="0" applyNumberFormat="1" applyBorder="1" applyAlignment="1">
      <alignment horizontal="center"/>
    </xf>
    <xf numFmtId="10" fontId="0" fillId="0" borderId="0" xfId="0" applyNumberFormat="1" applyBorder="1" applyAlignment="1">
      <alignment horizontal="center"/>
    </xf>
    <xf numFmtId="2" fontId="0" fillId="0" borderId="0" xfId="0" applyNumberFormat="1" applyAlignment="1">
      <alignment horizontal="right"/>
    </xf>
    <xf numFmtId="0" fontId="0" fillId="3" borderId="0" xfId="0" applyFill="1"/>
    <xf numFmtId="2" fontId="0" fillId="3" borderId="0" xfId="0" applyNumberFormat="1" applyFill="1" applyAlignment="1">
      <alignment horizontal="right"/>
    </xf>
    <xf numFmtId="0" fontId="0" fillId="7" borderId="0" xfId="0" applyFill="1"/>
    <xf numFmtId="2" fontId="0" fillId="7" borderId="0" xfId="0" applyNumberFormat="1" applyFill="1" applyAlignment="1">
      <alignment horizontal="right"/>
    </xf>
    <xf numFmtId="0" fontId="0" fillId="8" borderId="0" xfId="0" applyFill="1"/>
    <xf numFmtId="2" fontId="0" fillId="8" borderId="0" xfId="0" applyNumberFormat="1" applyFill="1" applyAlignment="1">
      <alignment horizontal="right"/>
    </xf>
    <xf numFmtId="2" fontId="0" fillId="3" borderId="0" xfId="0" applyNumberFormat="1" applyFill="1" applyAlignment="1">
      <alignment horizontal="center"/>
    </xf>
    <xf numFmtId="2" fontId="0" fillId="7" borderId="0" xfId="0" applyNumberFormat="1" applyFill="1" applyAlignment="1">
      <alignment horizontal="center"/>
    </xf>
    <xf numFmtId="2" fontId="0" fillId="8" borderId="0" xfId="0" applyNumberFormat="1" applyFill="1" applyAlignment="1">
      <alignment horizontal="center"/>
    </xf>
    <xf numFmtId="2" fontId="1" fillId="0" borderId="0" xfId="0" applyNumberFormat="1" applyFont="1" applyAlignment="1">
      <alignment horizontal="right"/>
    </xf>
    <xf numFmtId="0" fontId="1" fillId="0" borderId="0" xfId="0" applyFont="1" applyAlignment="1">
      <alignment horizontal="center"/>
    </xf>
    <xf numFmtId="2" fontId="1" fillId="0" borderId="5" xfId="0" applyNumberFormat="1" applyFont="1" applyBorder="1"/>
    <xf numFmtId="0" fontId="1" fillId="0" borderId="6" xfId="0" applyFont="1" applyBorder="1" applyAlignment="1">
      <alignment horizontal="center"/>
    </xf>
    <xf numFmtId="167" fontId="0" fillId="3" borderId="0" xfId="0" applyNumberFormat="1" applyFill="1" applyAlignment="1">
      <alignment horizontal="center"/>
    </xf>
    <xf numFmtId="167" fontId="0" fillId="7" borderId="0" xfId="0" applyNumberFormat="1" applyFill="1" applyAlignment="1">
      <alignment horizontal="center"/>
    </xf>
    <xf numFmtId="167" fontId="0" fillId="8" borderId="0" xfId="0" applyNumberFormat="1" applyFill="1" applyAlignment="1">
      <alignment horizontal="center"/>
    </xf>
    <xf numFmtId="0" fontId="0" fillId="9" borderId="0" xfId="0" applyFill="1"/>
    <xf numFmtId="2" fontId="0" fillId="9" borderId="0" xfId="0" applyNumberFormat="1" applyFill="1" applyAlignment="1">
      <alignment horizontal="right"/>
    </xf>
    <xf numFmtId="2" fontId="0" fillId="9" borderId="0" xfId="0" applyNumberFormat="1" applyFill="1" applyAlignment="1">
      <alignment horizontal="center"/>
    </xf>
    <xf numFmtId="167" fontId="0" fillId="9" borderId="0" xfId="0" applyNumberFormat="1" applyFill="1" applyAlignment="1">
      <alignment horizontal="center"/>
    </xf>
    <xf numFmtId="0" fontId="0" fillId="3" borderId="0" xfId="0" applyFill="1" applyAlignment="1">
      <alignment horizontal="center"/>
    </xf>
    <xf numFmtId="166" fontId="0" fillId="3" borderId="0" xfId="0" applyNumberFormat="1" applyFill="1" applyAlignment="1">
      <alignment horizontal="center"/>
    </xf>
    <xf numFmtId="0" fontId="0" fillId="7" borderId="0" xfId="0" applyFill="1" applyAlignment="1">
      <alignment horizontal="center"/>
    </xf>
    <xf numFmtId="166" fontId="0" fillId="7" borderId="0" xfId="0" applyNumberFormat="1" applyFill="1" applyAlignment="1">
      <alignment horizontal="center"/>
    </xf>
    <xf numFmtId="0" fontId="0" fillId="8" borderId="0" xfId="0" applyFill="1" applyAlignment="1">
      <alignment horizontal="center"/>
    </xf>
    <xf numFmtId="166" fontId="0" fillId="8" borderId="0" xfId="0" applyNumberFormat="1" applyFill="1" applyAlignment="1">
      <alignment horizontal="center"/>
    </xf>
    <xf numFmtId="0" fontId="0" fillId="9" borderId="0" xfId="0" applyFill="1" applyAlignment="1">
      <alignment horizontal="center"/>
    </xf>
    <xf numFmtId="166" fontId="0" fillId="9" borderId="0" xfId="0" applyNumberFormat="1" applyFill="1" applyAlignment="1">
      <alignment horizontal="center"/>
    </xf>
    <xf numFmtId="0" fontId="0" fillId="9" borderId="1" xfId="0" applyFill="1" applyBorder="1"/>
    <xf numFmtId="2" fontId="0" fillId="9" borderId="1" xfId="0" applyNumberFormat="1" applyFill="1" applyBorder="1" applyAlignment="1">
      <alignment horizontal="right"/>
    </xf>
    <xf numFmtId="2" fontId="0" fillId="9" borderId="1" xfId="0" applyNumberFormat="1" applyFill="1" applyBorder="1" applyAlignment="1">
      <alignment horizontal="center"/>
    </xf>
    <xf numFmtId="167" fontId="0" fillId="9" borderId="1" xfId="0" applyNumberFormat="1" applyFill="1" applyBorder="1" applyAlignment="1">
      <alignment horizontal="center"/>
    </xf>
    <xf numFmtId="2" fontId="0" fillId="0" borderId="1" xfId="0" applyNumberFormat="1" applyBorder="1" applyAlignment="1">
      <alignment horizontal="center"/>
    </xf>
    <xf numFmtId="167" fontId="0" fillId="0" borderId="0" xfId="0" applyNumberFormat="1" applyAlignment="1">
      <alignment horizontal="center"/>
    </xf>
    <xf numFmtId="166" fontId="0" fillId="0" borderId="0" xfId="0" applyNumberFormat="1" applyAlignment="1">
      <alignment horizontal="center"/>
    </xf>
    <xf numFmtId="2" fontId="0" fillId="3" borderId="0" xfId="0" applyNumberFormat="1" applyFill="1"/>
    <xf numFmtId="2" fontId="0" fillId="7" borderId="0" xfId="0" applyNumberFormat="1" applyFill="1"/>
    <xf numFmtId="2" fontId="0" fillId="8" borderId="0" xfId="0" applyNumberFormat="1" applyFill="1"/>
    <xf numFmtId="2" fontId="0" fillId="9" borderId="0" xfId="0" applyNumberFormat="1" applyFill="1"/>
    <xf numFmtId="2" fontId="0" fillId="9" borderId="1" xfId="0" applyNumberFormat="1" applyFill="1" applyBorder="1"/>
    <xf numFmtId="0" fontId="0" fillId="10" borderId="0" xfId="0" applyFill="1"/>
    <xf numFmtId="2" fontId="0" fillId="10" borderId="0" xfId="0" applyNumberFormat="1" applyFill="1"/>
    <xf numFmtId="2" fontId="0" fillId="10" borderId="0" xfId="0" applyNumberFormat="1" applyFill="1" applyAlignment="1">
      <alignment horizontal="right"/>
    </xf>
    <xf numFmtId="0" fontId="1" fillId="0" borderId="6" xfId="0" applyFont="1" applyBorder="1" applyAlignment="1">
      <alignment horizontal="right"/>
    </xf>
    <xf numFmtId="14" fontId="5" fillId="0" borderId="0" xfId="0" applyNumberFormat="1" applyFont="1"/>
  </cellXfs>
  <cellStyles count="35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Normal" xfId="0" builtinId="0"/>
  </cellStyles>
  <dxfs count="2">
    <dxf>
      <font>
        <b/>
        <i val="0"/>
        <condense val="0"/>
        <extend val="0"/>
        <color indexed="52"/>
      </font>
    </dxf>
    <dxf>
      <font>
        <b/>
        <i val="0"/>
        <condense val="0"/>
        <extend val="0"/>
        <color indexed="10"/>
      </font>
    </dxf>
  </dxfs>
  <tableStyles count="0" defaultTableStyle="TableStyleMedium9" defaultPivotStyle="PivotStyleMedium4"/>
  <colors>
    <mruColors>
      <color rgb="FF66CCFF"/>
      <color rgb="FF66FF66"/>
      <color rgb="FFFFCC66"/>
      <color rgb="FFFF6FCF"/>
      <color rgb="FFB3A1C5"/>
      <color rgb="FFA8C476"/>
      <color rgb="FF6096C5"/>
      <color rgb="FFCF6461"/>
      <color rgb="FFFF6666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theme" Target="theme/theme1.xml"/><Relationship Id="rId6" Type="http://schemas.openxmlformats.org/officeDocument/2006/relationships/styles" Target="styles.xml"/><Relationship Id="rId7" Type="http://schemas.openxmlformats.org/officeDocument/2006/relationships/sharedStrings" Target="sharedStrings.xml"/><Relationship Id="rId8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Data Point by Plate Position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row B</c:v>
          </c:tx>
          <c:spPr>
            <a:ln w="28575">
              <a:noFill/>
            </a:ln>
          </c:spPr>
          <c:yVal>
            <c:numRef>
              <c:f>'Raw Data'!$C$15:$C$26</c:f>
              <c:numCache>
                <c:formatCode>##.00</c:formatCode>
                <c:ptCount val="12"/>
                <c:pt idx="0">
                  <c:v>20.35107173856687</c:v>
                </c:pt>
                <c:pt idx="1">
                  <c:v>20.03232907562752</c:v>
                </c:pt>
                <c:pt idx="2">
                  <c:v>19.72326368536165</c:v>
                </c:pt>
                <c:pt idx="3">
                  <c:v>19.53279574569011</c:v>
                </c:pt>
                <c:pt idx="4">
                  <c:v>19.50065751585291</c:v>
                </c:pt>
                <c:pt idx="5">
                  <c:v>18.67697611042453</c:v>
                </c:pt>
                <c:pt idx="6">
                  <c:v>19.53565155326877</c:v>
                </c:pt>
                <c:pt idx="7">
                  <c:v>19.66754692694842</c:v>
                </c:pt>
                <c:pt idx="8">
                  <c:v>19.003403043201</c:v>
                </c:pt>
                <c:pt idx="9">
                  <c:v>20.52237860574856</c:v>
                </c:pt>
                <c:pt idx="10">
                  <c:v>19.31251190215407</c:v>
                </c:pt>
                <c:pt idx="11">
                  <c:v>19.72161037822127</c:v>
                </c:pt>
              </c:numCache>
            </c:numRef>
          </c:yVal>
          <c:smooth val="0"/>
        </c:ser>
        <c:ser>
          <c:idx val="1"/>
          <c:order val="1"/>
          <c:tx>
            <c:v>row C</c:v>
          </c:tx>
          <c:spPr>
            <a:ln w="28575">
              <a:noFill/>
            </a:ln>
          </c:spPr>
          <c:marker>
            <c:symbol val="plus"/>
            <c:size val="7"/>
          </c:marker>
          <c:yVal>
            <c:numRef>
              <c:f>'Raw Data'!$C$27:$C$38</c:f>
              <c:numCache>
                <c:formatCode>##.00</c:formatCode>
                <c:ptCount val="12"/>
                <c:pt idx="0">
                  <c:v>20.42091497399147</c:v>
                </c:pt>
                <c:pt idx="1">
                  <c:v>19.9239717109058</c:v>
                </c:pt>
                <c:pt idx="2" formatCode="@">
                  <c:v>19.82305808881156</c:v>
                </c:pt>
                <c:pt idx="3" formatCode="@">
                  <c:v>19.36656602649847</c:v>
                </c:pt>
                <c:pt idx="4" formatCode="@">
                  <c:v>19.60292974621434</c:v>
                </c:pt>
                <c:pt idx="5" formatCode="@">
                  <c:v>18.86758398831076</c:v>
                </c:pt>
                <c:pt idx="6" formatCode="@">
                  <c:v>19.81327802279912</c:v>
                </c:pt>
                <c:pt idx="7" formatCode="@">
                  <c:v>19.622164126814</c:v>
                </c:pt>
                <c:pt idx="8" formatCode="@">
                  <c:v>19.3038369762024</c:v>
                </c:pt>
                <c:pt idx="9" formatCode="@">
                  <c:v>20.67250322388607</c:v>
                </c:pt>
                <c:pt idx="10" formatCode="@">
                  <c:v>19.46627288520022</c:v>
                </c:pt>
                <c:pt idx="11" formatCode="@">
                  <c:v>19.76507314457276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11255704"/>
        <c:axId val="445663608"/>
      </c:scatterChart>
      <c:valAx>
        <c:axId val="7112557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Well Position</a:t>
                </a:r>
              </a:p>
            </c:rich>
          </c:tx>
          <c:overlay val="0"/>
        </c:title>
        <c:majorTickMark val="out"/>
        <c:minorTickMark val="none"/>
        <c:tickLblPos val="nextTo"/>
        <c:crossAx val="445663608"/>
        <c:crosses val="autoZero"/>
        <c:crossBetween val="midCat"/>
      </c:valAx>
      <c:valAx>
        <c:axId val="445663608"/>
        <c:scaling>
          <c:orientation val="minMax"/>
          <c:min val="15.0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Ct Value</a:t>
                </a:r>
              </a:p>
            </c:rich>
          </c:tx>
          <c:overlay val="0"/>
        </c:title>
        <c:numFmt formatCode="0" sourceLinked="0"/>
        <c:majorTickMark val="out"/>
        <c:minorTickMark val="none"/>
        <c:tickLblPos val="nextTo"/>
        <c:crossAx val="711255704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Nono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dPt>
            <c:idx val="0"/>
            <c:invertIfNegative val="0"/>
            <c:bubble3D val="0"/>
            <c:spPr>
              <a:solidFill>
                <a:srgbClr val="6096C5"/>
              </a:solidFill>
              <a:ln>
                <a:solidFill>
                  <a:srgbClr val="6096C5"/>
                </a:solidFill>
              </a:ln>
            </c:spPr>
          </c:dPt>
          <c:dPt>
            <c:idx val="1"/>
            <c:invertIfNegative val="0"/>
            <c:bubble3D val="0"/>
            <c:spPr>
              <a:solidFill>
                <a:srgbClr val="6096C5"/>
              </a:solidFill>
              <a:ln>
                <a:solidFill>
                  <a:srgbClr val="6096C5"/>
                </a:solidFill>
              </a:ln>
            </c:spPr>
          </c:dPt>
          <c:dPt>
            <c:idx val="2"/>
            <c:invertIfNegative val="0"/>
            <c:bubble3D val="0"/>
            <c:spPr>
              <a:solidFill>
                <a:srgbClr val="6096C5"/>
              </a:solidFill>
              <a:ln>
                <a:solidFill>
                  <a:srgbClr val="6096C5"/>
                </a:solidFill>
              </a:ln>
            </c:spPr>
          </c:dPt>
          <c:dPt>
            <c:idx val="3"/>
            <c:invertIfNegative val="0"/>
            <c:bubble3D val="0"/>
            <c:spPr>
              <a:solidFill>
                <a:srgbClr val="CF6461"/>
              </a:solidFill>
              <a:ln>
                <a:solidFill>
                  <a:srgbClr val="CF6461"/>
                </a:solidFill>
              </a:ln>
            </c:spPr>
          </c:dPt>
          <c:dPt>
            <c:idx val="4"/>
            <c:invertIfNegative val="0"/>
            <c:bubble3D val="0"/>
            <c:spPr>
              <a:solidFill>
                <a:srgbClr val="CF6461"/>
              </a:solidFill>
              <a:ln>
                <a:solidFill>
                  <a:srgbClr val="CF6461"/>
                </a:solidFill>
              </a:ln>
            </c:spPr>
          </c:dPt>
          <c:dPt>
            <c:idx val="5"/>
            <c:invertIfNegative val="0"/>
            <c:bubble3D val="0"/>
            <c:spPr>
              <a:solidFill>
                <a:srgbClr val="CF6461"/>
              </a:solidFill>
              <a:ln>
                <a:solidFill>
                  <a:srgbClr val="CF6461"/>
                </a:solidFill>
              </a:ln>
            </c:spPr>
          </c:dPt>
          <c:dPt>
            <c:idx val="6"/>
            <c:invertIfNegative val="0"/>
            <c:bubble3D val="0"/>
            <c:spPr>
              <a:solidFill>
                <a:srgbClr val="A8C476"/>
              </a:solidFill>
              <a:ln>
                <a:solidFill>
                  <a:srgbClr val="A8C476"/>
                </a:solidFill>
              </a:ln>
            </c:spPr>
          </c:dPt>
          <c:dPt>
            <c:idx val="7"/>
            <c:invertIfNegative val="0"/>
            <c:bubble3D val="0"/>
            <c:spPr>
              <a:solidFill>
                <a:srgbClr val="A8C476"/>
              </a:solidFill>
              <a:ln>
                <a:solidFill>
                  <a:srgbClr val="A8C476"/>
                </a:solidFill>
              </a:ln>
            </c:spPr>
          </c:dPt>
          <c:dPt>
            <c:idx val="8"/>
            <c:invertIfNegative val="0"/>
            <c:bubble3D val="0"/>
            <c:spPr>
              <a:solidFill>
                <a:srgbClr val="A8C476"/>
              </a:solidFill>
              <a:ln>
                <a:solidFill>
                  <a:srgbClr val="A8C476"/>
                </a:solidFill>
              </a:ln>
            </c:spPr>
          </c:dPt>
          <c:dPt>
            <c:idx val="9"/>
            <c:invertIfNegative val="0"/>
            <c:bubble3D val="0"/>
            <c:spPr>
              <a:solidFill>
                <a:srgbClr val="B3A1C5"/>
              </a:solidFill>
              <a:ln>
                <a:solidFill>
                  <a:srgbClr val="B3A1C5"/>
                </a:solidFill>
              </a:ln>
            </c:spPr>
          </c:dPt>
          <c:dPt>
            <c:idx val="10"/>
            <c:invertIfNegative val="0"/>
            <c:bubble3D val="0"/>
            <c:spPr>
              <a:solidFill>
                <a:srgbClr val="B3A1C5"/>
              </a:solidFill>
              <a:ln>
                <a:solidFill>
                  <a:srgbClr val="B3A1C5"/>
                </a:solidFill>
              </a:ln>
            </c:spPr>
          </c:dPt>
          <c:dPt>
            <c:idx val="11"/>
            <c:invertIfNegative val="0"/>
            <c:bubble3D val="0"/>
            <c:spPr>
              <a:solidFill>
                <a:srgbClr val="B3A1C5"/>
              </a:solidFill>
              <a:ln>
                <a:solidFill>
                  <a:srgbClr val="B3A1C5"/>
                </a:solidFill>
              </a:ln>
            </c:spPr>
          </c:dPt>
          <c:errBars>
            <c:errBarType val="both"/>
            <c:errValType val="cust"/>
            <c:noEndCap val="1"/>
            <c:plus>
              <c:numRef>
                <c:f>Analysis!$E$4:$E$15</c:f>
                <c:numCache>
                  <c:formatCode>General</c:formatCode>
                  <c:ptCount val="12"/>
                  <c:pt idx="0">
                    <c:v>9.406121549020863</c:v>
                  </c:pt>
                  <c:pt idx="1">
                    <c:v>10.37687318385734</c:v>
                  </c:pt>
                  <c:pt idx="2">
                    <c:v>0.0</c:v>
                  </c:pt>
                  <c:pt idx="3">
                    <c:v>8.657378252220717</c:v>
                  </c:pt>
                  <c:pt idx="4">
                    <c:v>11.68357468191134</c:v>
                  </c:pt>
                  <c:pt idx="5">
                    <c:v>9.155685971776316</c:v>
                  </c:pt>
                  <c:pt idx="6">
                    <c:v>9.148107796488476</c:v>
                  </c:pt>
                  <c:pt idx="7">
                    <c:v>0.0</c:v>
                  </c:pt>
                  <c:pt idx="8">
                    <c:v>0.0493866253887403</c:v>
                  </c:pt>
                  <c:pt idx="9">
                    <c:v>10.12264097463014</c:v>
                  </c:pt>
                  <c:pt idx="10">
                    <c:v>0.0</c:v>
                  </c:pt>
                  <c:pt idx="11">
                    <c:v>0.0766202273862292</c:v>
                  </c:pt>
                </c:numCache>
              </c:numRef>
            </c:plus>
            <c:minus>
              <c:numRef>
                <c:f>Analysis!$E$4:$E$15</c:f>
                <c:numCache>
                  <c:formatCode>General</c:formatCode>
                  <c:ptCount val="12"/>
                  <c:pt idx="0">
                    <c:v>9.406121549020863</c:v>
                  </c:pt>
                  <c:pt idx="1">
                    <c:v>10.37687318385734</c:v>
                  </c:pt>
                  <c:pt idx="2">
                    <c:v>0.0</c:v>
                  </c:pt>
                  <c:pt idx="3">
                    <c:v>8.657378252220717</c:v>
                  </c:pt>
                  <c:pt idx="4">
                    <c:v>11.68357468191134</c:v>
                  </c:pt>
                  <c:pt idx="5">
                    <c:v>9.155685971776316</c:v>
                  </c:pt>
                  <c:pt idx="6">
                    <c:v>9.148107796488476</c:v>
                  </c:pt>
                  <c:pt idx="7">
                    <c:v>0.0</c:v>
                  </c:pt>
                  <c:pt idx="8">
                    <c:v>0.0493866253887403</c:v>
                  </c:pt>
                  <c:pt idx="9">
                    <c:v>10.12264097463014</c:v>
                  </c:pt>
                  <c:pt idx="10">
                    <c:v>0.0</c:v>
                  </c:pt>
                  <c:pt idx="11">
                    <c:v>0.0766202273862292</c:v>
                  </c:pt>
                </c:numCache>
              </c:numRef>
            </c:minus>
          </c:errBars>
          <c:cat>
            <c:multiLvlStrRef>
              <c:f>Analysis!$B$4:$C$15</c:f>
              <c:multiLvlStrCache>
                <c:ptCount val="12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1</c:v>
                  </c:pt>
                  <c:pt idx="4">
                    <c:v>2</c:v>
                  </c:pt>
                  <c:pt idx="5">
                    <c:v>3</c:v>
                  </c:pt>
                  <c:pt idx="6">
                    <c:v>1</c:v>
                  </c:pt>
                  <c:pt idx="7">
                    <c:v>2</c:v>
                  </c:pt>
                  <c:pt idx="8">
                    <c:v>3</c:v>
                  </c:pt>
                  <c:pt idx="9">
                    <c:v>1</c:v>
                  </c:pt>
                  <c:pt idx="10">
                    <c:v>2</c:v>
                  </c:pt>
                  <c:pt idx="11">
                    <c:v>3</c:v>
                  </c:pt>
                </c:lvl>
                <c:lvl>
                  <c:pt idx="0">
                    <c:v>RWPE1</c:v>
                  </c:pt>
                  <c:pt idx="1">
                    <c:v>RWPE1</c:v>
                  </c:pt>
                  <c:pt idx="2">
                    <c:v>RWPE1</c:v>
                  </c:pt>
                  <c:pt idx="3">
                    <c:v>CTPE</c:v>
                  </c:pt>
                  <c:pt idx="4">
                    <c:v>CTPE</c:v>
                  </c:pt>
                  <c:pt idx="5">
                    <c:v>CTPE</c:v>
                  </c:pt>
                  <c:pt idx="6">
                    <c:v>CAsE-PE</c:v>
                  </c:pt>
                  <c:pt idx="7">
                    <c:v>CAsE-PE</c:v>
                  </c:pt>
                  <c:pt idx="8">
                    <c:v>CAsE-PE</c:v>
                  </c:pt>
                  <c:pt idx="9">
                    <c:v>B26</c:v>
                  </c:pt>
                  <c:pt idx="10">
                    <c:v>B26</c:v>
                  </c:pt>
                  <c:pt idx="11">
                    <c:v>B26</c:v>
                  </c:pt>
                </c:lvl>
              </c:multiLvlStrCache>
            </c:multiLvlStrRef>
          </c:cat>
          <c:val>
            <c:numRef>
              <c:f>Analysis!$D$4:$D$15</c:f>
              <c:numCache>
                <c:formatCode>0.00</c:formatCode>
                <c:ptCount val="12"/>
                <c:pt idx="0">
                  <c:v>26.37439601733922</c:v>
                </c:pt>
                <c:pt idx="1">
                  <c:v>26.87320894908716</c:v>
                </c:pt>
                <c:pt idx="2">
                  <c:v>19.31251190215407</c:v>
                </c:pt>
                <c:pt idx="3">
                  <c:v>25.65448661513231</c:v>
                </c:pt>
                <c:pt idx="4">
                  <c:v>27.92908181302739</c:v>
                </c:pt>
                <c:pt idx="5">
                  <c:v>26.19565801527886</c:v>
                </c:pt>
                <c:pt idx="6">
                  <c:v>25.96934657377542</c:v>
                </c:pt>
                <c:pt idx="7">
                  <c:v>19.003403043201</c:v>
                </c:pt>
                <c:pt idx="8">
                  <c:v>20.38599335627917</c:v>
                </c:pt>
                <c:pt idx="9">
                  <c:v>25.83476418710231</c:v>
                </c:pt>
                <c:pt idx="10">
                  <c:v>20.52237860574856</c:v>
                </c:pt>
                <c:pt idx="11">
                  <c:v>19.97815039326666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20184088"/>
        <c:axId val="419565160"/>
      </c:barChart>
      <c:catAx>
        <c:axId val="420184088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419565160"/>
        <c:crosses val="autoZero"/>
        <c:auto val="1"/>
        <c:lblAlgn val="ctr"/>
        <c:lblOffset val="100"/>
        <c:noMultiLvlLbl val="0"/>
      </c:catAx>
      <c:valAx>
        <c:axId val="419565160"/>
        <c:scaling>
          <c:orientation val="minMax"/>
          <c:min val="15.0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Ct</a:t>
                </a:r>
              </a:p>
            </c:rich>
          </c:tx>
          <c:layout/>
          <c:overlay val="0"/>
        </c:title>
        <c:numFmt formatCode="0.0" sourceLinked="0"/>
        <c:majorTickMark val="out"/>
        <c:minorTickMark val="none"/>
        <c:tickLblPos val="nextTo"/>
        <c:crossAx val="42018408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S100p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Analysis!$B$4</c:f>
              <c:strCache>
                <c:ptCount val="1"/>
                <c:pt idx="0">
                  <c:v>RWPE1</c:v>
                </c:pt>
              </c:strCache>
            </c:strRef>
          </c:tx>
          <c:spPr>
            <a:ln w="28575">
              <a:noFill/>
            </a:ln>
          </c:spPr>
          <c:xVal>
            <c:numRef>
              <c:f>Analysis!$A$4:$A$6</c:f>
              <c:numCache>
                <c:formatCode>General</c:formatCode>
                <c:ptCount val="3"/>
                <c:pt idx="0">
                  <c:v>1.0</c:v>
                </c:pt>
                <c:pt idx="1">
                  <c:v>1.0</c:v>
                </c:pt>
                <c:pt idx="2">
                  <c:v>1.0</c:v>
                </c:pt>
              </c:numCache>
            </c:numRef>
          </c:xVal>
          <c:yVal>
            <c:numRef>
              <c:f>Analysis!$D$4:$D$6</c:f>
              <c:numCache>
                <c:formatCode>0.00</c:formatCode>
                <c:ptCount val="3"/>
                <c:pt idx="0">
                  <c:v>26.37439601733922</c:v>
                </c:pt>
                <c:pt idx="1">
                  <c:v>26.87320894908716</c:v>
                </c:pt>
                <c:pt idx="2">
                  <c:v>19.31251190215407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Analysis!$B$7</c:f>
              <c:strCache>
                <c:ptCount val="1"/>
                <c:pt idx="0">
                  <c:v>CTPE</c:v>
                </c:pt>
              </c:strCache>
            </c:strRef>
          </c:tx>
          <c:spPr>
            <a:ln w="28575">
              <a:noFill/>
            </a:ln>
          </c:spPr>
          <c:xVal>
            <c:numRef>
              <c:f>Analysis!$A$7:$A$9</c:f>
              <c:numCache>
                <c:formatCode>General</c:formatCode>
                <c:ptCount val="3"/>
                <c:pt idx="0">
                  <c:v>2.0</c:v>
                </c:pt>
                <c:pt idx="1">
                  <c:v>2.0</c:v>
                </c:pt>
                <c:pt idx="2">
                  <c:v>2.0</c:v>
                </c:pt>
              </c:numCache>
            </c:numRef>
          </c:xVal>
          <c:yVal>
            <c:numRef>
              <c:f>Analysis!$D$7:$D$9</c:f>
              <c:numCache>
                <c:formatCode>0.00</c:formatCode>
                <c:ptCount val="3"/>
                <c:pt idx="0">
                  <c:v>25.65448661513231</c:v>
                </c:pt>
                <c:pt idx="1">
                  <c:v>27.92908181302739</c:v>
                </c:pt>
                <c:pt idx="2">
                  <c:v>26.19565801527886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Analysis!$B$10</c:f>
              <c:strCache>
                <c:ptCount val="1"/>
                <c:pt idx="0">
                  <c:v>CAsE-PE</c:v>
                </c:pt>
              </c:strCache>
            </c:strRef>
          </c:tx>
          <c:spPr>
            <a:ln w="28575">
              <a:noFill/>
            </a:ln>
          </c:spPr>
          <c:xVal>
            <c:numRef>
              <c:f>Analysis!$A$10:$A$12</c:f>
              <c:numCache>
                <c:formatCode>General</c:formatCode>
                <c:ptCount val="3"/>
                <c:pt idx="0">
                  <c:v>3.0</c:v>
                </c:pt>
                <c:pt idx="1">
                  <c:v>3.0</c:v>
                </c:pt>
                <c:pt idx="2">
                  <c:v>3.0</c:v>
                </c:pt>
              </c:numCache>
            </c:numRef>
          </c:xVal>
          <c:yVal>
            <c:numRef>
              <c:f>Analysis!$D$10:$D$12</c:f>
              <c:numCache>
                <c:formatCode>0.00</c:formatCode>
                <c:ptCount val="3"/>
                <c:pt idx="0">
                  <c:v>25.96934657377542</c:v>
                </c:pt>
                <c:pt idx="1">
                  <c:v>19.003403043201</c:v>
                </c:pt>
                <c:pt idx="2">
                  <c:v>20.38599335627917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Analysis!$B$13</c:f>
              <c:strCache>
                <c:ptCount val="1"/>
                <c:pt idx="0">
                  <c:v>B26</c:v>
                </c:pt>
              </c:strCache>
            </c:strRef>
          </c:tx>
          <c:spPr>
            <a:ln w="28575">
              <a:noFill/>
            </a:ln>
          </c:spPr>
          <c:xVal>
            <c:numRef>
              <c:f>Analysis!$A$13:$A$15</c:f>
              <c:numCache>
                <c:formatCode>General</c:formatCode>
                <c:ptCount val="3"/>
                <c:pt idx="0">
                  <c:v>4.0</c:v>
                </c:pt>
                <c:pt idx="1">
                  <c:v>4.0</c:v>
                </c:pt>
                <c:pt idx="2">
                  <c:v>4.0</c:v>
                </c:pt>
              </c:numCache>
            </c:numRef>
          </c:xVal>
          <c:yVal>
            <c:numRef>
              <c:f>Analysis!$D$13:$D$15</c:f>
              <c:numCache>
                <c:formatCode>0.00</c:formatCode>
                <c:ptCount val="3"/>
                <c:pt idx="0">
                  <c:v>25.83476418710231</c:v>
                </c:pt>
                <c:pt idx="1">
                  <c:v>20.52237860574856</c:v>
                </c:pt>
                <c:pt idx="2">
                  <c:v>19.97815039326666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Analysis!$B$41</c:f>
              <c:strCache>
                <c:ptCount val="1"/>
                <c:pt idx="0">
                  <c:v>Avg</c:v>
                </c:pt>
              </c:strCache>
            </c:strRef>
          </c:tx>
          <c:spPr>
            <a:ln w="28575">
              <a:noFill/>
            </a:ln>
          </c:spPr>
          <c:marker>
            <c:symbol val="dash"/>
            <c:size val="10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Analysis!$A$42:$A$45</c:f>
              <c:numCache>
                <c:formatCode>General</c:formatCode>
                <c:ptCount val="4"/>
                <c:pt idx="0">
                  <c:v>1.0</c:v>
                </c:pt>
                <c:pt idx="1">
                  <c:v>2.0</c:v>
                </c:pt>
                <c:pt idx="2">
                  <c:v>3.0</c:v>
                </c:pt>
                <c:pt idx="3">
                  <c:v>4.0</c:v>
                </c:pt>
              </c:numCache>
            </c:numRef>
          </c:xVal>
          <c:yVal>
            <c:numRef>
              <c:f>Analysis!$D$42:$D$45</c:f>
              <c:numCache>
                <c:formatCode>0.00</c:formatCode>
                <c:ptCount val="4"/>
                <c:pt idx="0">
                  <c:v>24.18670562286015</c:v>
                </c:pt>
                <c:pt idx="1">
                  <c:v>26.5930754811462</c:v>
                </c:pt>
                <c:pt idx="2">
                  <c:v>21.78624765775187</c:v>
                </c:pt>
                <c:pt idx="3">
                  <c:v>22.11176439537251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38679096"/>
        <c:axId val="538535960"/>
      </c:scatterChart>
      <c:valAx>
        <c:axId val="53867909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538535960"/>
        <c:crosses val="autoZero"/>
        <c:crossBetween val="midCat"/>
      </c:valAx>
      <c:valAx>
        <c:axId val="538535960"/>
        <c:scaling>
          <c:orientation val="minMax"/>
          <c:min val="15.0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Ct</a:t>
                </a:r>
              </a:p>
            </c:rich>
          </c:tx>
          <c:layout/>
          <c:overlay val="0"/>
        </c:title>
        <c:numFmt formatCode="0.0" sourceLinked="0"/>
        <c:majorTickMark val="out"/>
        <c:minorTickMark val="none"/>
        <c:tickLblPos val="nextTo"/>
        <c:crossAx val="538679096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S100p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Analysis!$B$4</c:f>
              <c:strCache>
                <c:ptCount val="1"/>
                <c:pt idx="0">
                  <c:v>RWPE1</c:v>
                </c:pt>
              </c:strCache>
            </c:strRef>
          </c:tx>
          <c:spPr>
            <a:ln w="28575">
              <a:noFill/>
            </a:ln>
          </c:spPr>
          <c:xVal>
            <c:numRef>
              <c:f>Analysis!$A$4:$A$6</c:f>
              <c:numCache>
                <c:formatCode>General</c:formatCode>
                <c:ptCount val="3"/>
                <c:pt idx="0">
                  <c:v>1.0</c:v>
                </c:pt>
                <c:pt idx="1">
                  <c:v>1.0</c:v>
                </c:pt>
                <c:pt idx="2">
                  <c:v>1.0</c:v>
                </c:pt>
              </c:numCache>
            </c:numRef>
          </c:xVal>
          <c:yVal>
            <c:numRef>
              <c:f>Analysis!$H$4:$H$6</c:f>
              <c:numCache>
                <c:formatCode>0.00</c:formatCode>
                <c:ptCount val="3"/>
                <c:pt idx="0">
                  <c:v>0.219502550077063</c:v>
                </c:pt>
                <c:pt idx="1">
                  <c:v>0.155339504443118</c:v>
                </c:pt>
                <c:pt idx="2">
                  <c:v>29.32773440428472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Analysis!$B$7</c:f>
              <c:strCache>
                <c:ptCount val="1"/>
                <c:pt idx="0">
                  <c:v>CTPE</c:v>
                </c:pt>
              </c:strCache>
            </c:strRef>
          </c:tx>
          <c:spPr>
            <a:ln w="28575">
              <a:noFill/>
            </a:ln>
          </c:spPr>
          <c:xVal>
            <c:numRef>
              <c:f>Analysis!$A$7:$A$9</c:f>
              <c:numCache>
                <c:formatCode>General</c:formatCode>
                <c:ptCount val="3"/>
                <c:pt idx="0">
                  <c:v>2.0</c:v>
                </c:pt>
                <c:pt idx="1">
                  <c:v>2.0</c:v>
                </c:pt>
                <c:pt idx="2">
                  <c:v>2.0</c:v>
                </c:pt>
              </c:numCache>
            </c:numRef>
          </c:xVal>
          <c:yVal>
            <c:numRef>
              <c:f>Analysis!$H$7:$H$9</c:f>
              <c:numCache>
                <c:formatCode>0.00</c:formatCode>
                <c:ptCount val="3"/>
                <c:pt idx="0">
                  <c:v>0.361537952591219</c:v>
                </c:pt>
                <c:pt idx="1">
                  <c:v>0.0747192513282141</c:v>
                </c:pt>
                <c:pt idx="2">
                  <c:v>0.248453471926577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Analysis!$B$10</c:f>
              <c:strCache>
                <c:ptCount val="1"/>
                <c:pt idx="0">
                  <c:v>CAsE-PE</c:v>
                </c:pt>
              </c:strCache>
            </c:strRef>
          </c:tx>
          <c:spPr>
            <a:ln w="28575">
              <a:noFill/>
            </a:ln>
          </c:spPr>
          <c:xVal>
            <c:numRef>
              <c:f>Analysis!$A$10:$A$12</c:f>
              <c:numCache>
                <c:formatCode>General</c:formatCode>
                <c:ptCount val="3"/>
                <c:pt idx="0">
                  <c:v>3.0</c:v>
                </c:pt>
                <c:pt idx="1">
                  <c:v>3.0</c:v>
                </c:pt>
                <c:pt idx="2">
                  <c:v>3.0</c:v>
                </c:pt>
              </c:numCache>
            </c:numRef>
          </c:xVal>
          <c:yVal>
            <c:numRef>
              <c:f>Analysis!$H$10:$H$12</c:f>
              <c:numCache>
                <c:formatCode>0.00</c:formatCode>
                <c:ptCount val="3"/>
                <c:pt idx="0">
                  <c:v>0.290650853279071</c:v>
                </c:pt>
                <c:pt idx="1">
                  <c:v>36.3353671674381</c:v>
                </c:pt>
                <c:pt idx="2">
                  <c:v>13.93568744118414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Analysis!$B$13</c:f>
              <c:strCache>
                <c:ptCount val="1"/>
                <c:pt idx="0">
                  <c:v>B26</c:v>
                </c:pt>
              </c:strCache>
            </c:strRef>
          </c:tx>
          <c:spPr>
            <a:ln w="28575">
              <a:noFill/>
            </a:ln>
          </c:spPr>
          <c:xVal>
            <c:numRef>
              <c:f>Analysis!$A$13:$A$15</c:f>
              <c:numCache>
                <c:formatCode>General</c:formatCode>
                <c:ptCount val="3"/>
                <c:pt idx="0">
                  <c:v>4.0</c:v>
                </c:pt>
                <c:pt idx="1">
                  <c:v>4.0</c:v>
                </c:pt>
                <c:pt idx="2">
                  <c:v>4.0</c:v>
                </c:pt>
              </c:numCache>
            </c:numRef>
          </c:xVal>
          <c:yVal>
            <c:numRef>
              <c:f>Analysis!$H$13:$H$15</c:f>
              <c:numCache>
                <c:formatCode>0.00</c:formatCode>
                <c:ptCount val="3"/>
                <c:pt idx="0">
                  <c:v>0.319069239762705</c:v>
                </c:pt>
                <c:pt idx="1">
                  <c:v>12.67863052683105</c:v>
                </c:pt>
                <c:pt idx="2">
                  <c:v>18.48848658563132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Analysis!$B$41</c:f>
              <c:strCache>
                <c:ptCount val="1"/>
                <c:pt idx="0">
                  <c:v>Avg</c:v>
                </c:pt>
              </c:strCache>
            </c:strRef>
          </c:tx>
          <c:spPr>
            <a:ln w="28575">
              <a:noFill/>
            </a:ln>
          </c:spPr>
          <c:marker>
            <c:symbol val="dash"/>
            <c:size val="10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Analysis!$A$42:$A$45</c:f>
              <c:numCache>
                <c:formatCode>General</c:formatCode>
                <c:ptCount val="4"/>
                <c:pt idx="0">
                  <c:v>1.0</c:v>
                </c:pt>
                <c:pt idx="1">
                  <c:v>2.0</c:v>
                </c:pt>
                <c:pt idx="2">
                  <c:v>3.0</c:v>
                </c:pt>
                <c:pt idx="3">
                  <c:v>4.0</c:v>
                </c:pt>
              </c:numCache>
            </c:numRef>
          </c:xVal>
          <c:yVal>
            <c:numRef>
              <c:f>Analysis!$H$42:$H$45</c:f>
              <c:numCache>
                <c:formatCode>0.00</c:formatCode>
                <c:ptCount val="4"/>
                <c:pt idx="0">
                  <c:v>1</c:v>
                </c:pt>
                <c:pt idx="1">
                  <c:v>0.188629881534569</c:v>
                </c:pt>
                <c:pt idx="2">
                  <c:v>5.279707352754684</c:v>
                </c:pt>
                <c:pt idx="3">
                  <c:v>4.213272500022832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38472648"/>
        <c:axId val="476680072"/>
      </c:scatterChart>
      <c:valAx>
        <c:axId val="53847264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476680072"/>
        <c:crosses val="autoZero"/>
        <c:crossBetween val="midCat"/>
      </c:valAx>
      <c:valAx>
        <c:axId val="476680072"/>
        <c:scaling>
          <c:logBase val="10.0"/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Fold Change</a:t>
                </a:r>
              </a:p>
            </c:rich>
          </c:tx>
          <c:layout/>
          <c:overlay val="0"/>
        </c:title>
        <c:numFmt formatCode="0.0" sourceLinked="0"/>
        <c:majorTickMark val="out"/>
        <c:minorTickMark val="none"/>
        <c:tickLblPos val="nextTo"/>
        <c:crossAx val="538472648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S100p - HKG Corrected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Analysis!$B$4</c:f>
              <c:strCache>
                <c:ptCount val="1"/>
                <c:pt idx="0">
                  <c:v>RWPE1</c:v>
                </c:pt>
              </c:strCache>
            </c:strRef>
          </c:tx>
          <c:spPr>
            <a:ln w="28575">
              <a:noFill/>
            </a:ln>
          </c:spPr>
          <c:xVal>
            <c:numRef>
              <c:f>Analysis!$A$4:$A$6</c:f>
              <c:numCache>
                <c:formatCode>General</c:formatCode>
                <c:ptCount val="3"/>
                <c:pt idx="0">
                  <c:v>1.0</c:v>
                </c:pt>
                <c:pt idx="1">
                  <c:v>1.0</c:v>
                </c:pt>
                <c:pt idx="2">
                  <c:v>1.0</c:v>
                </c:pt>
              </c:numCache>
            </c:numRef>
          </c:xVal>
          <c:yVal>
            <c:numRef>
              <c:f>Analysis!$H$4:$H$6</c:f>
              <c:numCache>
                <c:formatCode>0.00</c:formatCode>
                <c:ptCount val="3"/>
                <c:pt idx="0">
                  <c:v>0.219502550077063</c:v>
                </c:pt>
                <c:pt idx="1">
                  <c:v>0.155339504443118</c:v>
                </c:pt>
                <c:pt idx="2">
                  <c:v>29.32773440428472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Analysis!$B$7</c:f>
              <c:strCache>
                <c:ptCount val="1"/>
                <c:pt idx="0">
                  <c:v>CTPE</c:v>
                </c:pt>
              </c:strCache>
            </c:strRef>
          </c:tx>
          <c:spPr>
            <a:ln w="28575">
              <a:noFill/>
            </a:ln>
          </c:spPr>
          <c:xVal>
            <c:numRef>
              <c:f>Analysis!$A$7:$A$9</c:f>
              <c:numCache>
                <c:formatCode>General</c:formatCode>
                <c:ptCount val="3"/>
                <c:pt idx="0">
                  <c:v>2.0</c:v>
                </c:pt>
                <c:pt idx="1">
                  <c:v>2.0</c:v>
                </c:pt>
                <c:pt idx="2">
                  <c:v>2.0</c:v>
                </c:pt>
              </c:numCache>
            </c:numRef>
          </c:xVal>
          <c:yVal>
            <c:numRef>
              <c:f>Analysis!$H$7:$H$9</c:f>
              <c:numCache>
                <c:formatCode>0.00</c:formatCode>
                <c:ptCount val="3"/>
                <c:pt idx="0">
                  <c:v>0.361537952591219</c:v>
                </c:pt>
                <c:pt idx="1">
                  <c:v>0.0747192513282141</c:v>
                </c:pt>
                <c:pt idx="2">
                  <c:v>0.248453471926577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Analysis!$B$10</c:f>
              <c:strCache>
                <c:ptCount val="1"/>
                <c:pt idx="0">
                  <c:v>CAsE-PE</c:v>
                </c:pt>
              </c:strCache>
            </c:strRef>
          </c:tx>
          <c:spPr>
            <a:ln w="28575">
              <a:noFill/>
            </a:ln>
          </c:spPr>
          <c:xVal>
            <c:numRef>
              <c:f>Analysis!$A$10:$A$12</c:f>
              <c:numCache>
                <c:formatCode>General</c:formatCode>
                <c:ptCount val="3"/>
                <c:pt idx="0">
                  <c:v>3.0</c:v>
                </c:pt>
                <c:pt idx="1">
                  <c:v>3.0</c:v>
                </c:pt>
                <c:pt idx="2">
                  <c:v>3.0</c:v>
                </c:pt>
              </c:numCache>
            </c:numRef>
          </c:xVal>
          <c:yVal>
            <c:numRef>
              <c:f>Analysis!$H$10:$H$12</c:f>
              <c:numCache>
                <c:formatCode>0.00</c:formatCode>
                <c:ptCount val="3"/>
                <c:pt idx="0">
                  <c:v>0.290650853279071</c:v>
                </c:pt>
                <c:pt idx="1">
                  <c:v>36.3353671674381</c:v>
                </c:pt>
                <c:pt idx="2">
                  <c:v>13.93568744118414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Analysis!$B$13</c:f>
              <c:strCache>
                <c:ptCount val="1"/>
                <c:pt idx="0">
                  <c:v>B26</c:v>
                </c:pt>
              </c:strCache>
            </c:strRef>
          </c:tx>
          <c:spPr>
            <a:ln w="28575">
              <a:noFill/>
            </a:ln>
          </c:spPr>
          <c:xVal>
            <c:numRef>
              <c:f>Analysis!$A$13:$A$15</c:f>
              <c:numCache>
                <c:formatCode>General</c:formatCode>
                <c:ptCount val="3"/>
                <c:pt idx="0">
                  <c:v>4.0</c:v>
                </c:pt>
                <c:pt idx="1">
                  <c:v>4.0</c:v>
                </c:pt>
                <c:pt idx="2">
                  <c:v>4.0</c:v>
                </c:pt>
              </c:numCache>
            </c:numRef>
          </c:xVal>
          <c:yVal>
            <c:numRef>
              <c:f>Analysis!$H$13:$H$15</c:f>
              <c:numCache>
                <c:formatCode>0.00</c:formatCode>
                <c:ptCount val="3"/>
                <c:pt idx="0">
                  <c:v>0.319069239762705</c:v>
                </c:pt>
                <c:pt idx="1">
                  <c:v>12.67863052683105</c:v>
                </c:pt>
                <c:pt idx="2">
                  <c:v>18.48848658563132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Analysis!$B$41</c:f>
              <c:strCache>
                <c:ptCount val="1"/>
                <c:pt idx="0">
                  <c:v>Avg</c:v>
                </c:pt>
              </c:strCache>
            </c:strRef>
          </c:tx>
          <c:spPr>
            <a:ln w="28575">
              <a:noFill/>
            </a:ln>
          </c:spPr>
          <c:marker>
            <c:symbol val="dash"/>
            <c:size val="10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Analysis!$A$42:$A$45</c:f>
              <c:numCache>
                <c:formatCode>General</c:formatCode>
                <c:ptCount val="4"/>
                <c:pt idx="0">
                  <c:v>1.0</c:v>
                </c:pt>
                <c:pt idx="1">
                  <c:v>2.0</c:v>
                </c:pt>
                <c:pt idx="2">
                  <c:v>3.0</c:v>
                </c:pt>
                <c:pt idx="3">
                  <c:v>4.0</c:v>
                </c:pt>
              </c:numCache>
            </c:numRef>
          </c:xVal>
          <c:yVal>
            <c:numRef>
              <c:f>Analysis!$H$42:$H$45</c:f>
              <c:numCache>
                <c:formatCode>0.00</c:formatCode>
                <c:ptCount val="4"/>
                <c:pt idx="0">
                  <c:v>1</c:v>
                </c:pt>
                <c:pt idx="1">
                  <c:v>0.188629881534569</c:v>
                </c:pt>
                <c:pt idx="2">
                  <c:v>5.279707352754684</c:v>
                </c:pt>
                <c:pt idx="3">
                  <c:v>4.213272500022832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3833656"/>
        <c:axId val="717606248"/>
      </c:scatterChart>
      <c:valAx>
        <c:axId val="44383365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717606248"/>
        <c:crosses val="autoZero"/>
        <c:crossBetween val="midCat"/>
      </c:valAx>
      <c:valAx>
        <c:axId val="717606248"/>
        <c:scaling>
          <c:logBase val="10.0"/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HKG Corrected Fold Change</a:t>
                </a:r>
              </a:p>
            </c:rich>
          </c:tx>
          <c:layout/>
          <c:overlay val="0"/>
        </c:title>
        <c:numFmt formatCode="0.0" sourceLinked="0"/>
        <c:majorTickMark val="out"/>
        <c:minorTickMark val="none"/>
        <c:tickLblPos val="nextTo"/>
        <c:crossAx val="443833656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47625">
              <a:noFill/>
            </a:ln>
          </c:spPr>
          <c:dPt>
            <c:idx val="3"/>
            <c:marker>
              <c:spPr>
                <a:solidFill>
                  <a:srgbClr val="FF0000"/>
                </a:solidFill>
              </c:spPr>
            </c:marker>
            <c:bubble3D val="0"/>
          </c:dPt>
          <c:dPt>
            <c:idx val="14"/>
            <c:marker>
              <c:spPr>
                <a:solidFill>
                  <a:srgbClr val="FF0000"/>
                </a:solidFill>
              </c:spPr>
            </c:marker>
            <c:bubble3D val="0"/>
          </c:dPt>
          <c:dPt>
            <c:idx val="28"/>
            <c:marker>
              <c:spPr>
                <a:solidFill>
                  <a:srgbClr val="FF0000"/>
                </a:solidFill>
              </c:spPr>
            </c:marker>
            <c:bubble3D val="0"/>
          </c:dPt>
          <c:dPt>
            <c:idx val="33"/>
            <c:marker>
              <c:spPr>
                <a:solidFill>
                  <a:srgbClr val="FF0000"/>
                </a:solidFill>
              </c:spPr>
            </c:marker>
            <c:bubble3D val="0"/>
          </c:dPt>
          <c:dPt>
            <c:idx val="34"/>
            <c:marker>
              <c:spPr>
                <a:solidFill>
                  <a:srgbClr val="FF0000"/>
                </a:solidFill>
              </c:spPr>
            </c:marker>
            <c:bubble3D val="0"/>
          </c:dPt>
          <c:trendline>
            <c:trendlineType val="linear"/>
            <c:dispRSqr val="1"/>
            <c:dispEq val="1"/>
            <c:trendlineLbl>
              <c:layout>
                <c:manualLayout>
                  <c:x val="-0.273321741032371"/>
                  <c:y val="-0.0208293234179061"/>
                </c:manualLayout>
              </c:layout>
              <c:numFmt formatCode="General" sourceLinked="0"/>
            </c:trendlineLbl>
          </c:trendline>
          <c:xVal>
            <c:numRef>
              <c:f>Sheet2!$E$2:$E$37</c:f>
              <c:numCache>
                <c:formatCode>0.00</c:formatCode>
                <c:ptCount val="36"/>
                <c:pt idx="0">
                  <c:v>19.85014670611115</c:v>
                </c:pt>
                <c:pt idx="1">
                  <c:v>19.33219144088921</c:v>
                </c:pt>
                <c:pt idx="2">
                  <c:v>19.51780627551397</c:v>
                </c:pt>
                <c:pt idx="3">
                  <c:v>19.54065365206502</c:v>
                </c:pt>
                <c:pt idx="4">
                  <c:v>19.76386717219855</c:v>
                </c:pt>
                <c:pt idx="5">
                  <c:v>19.84627812292891</c:v>
                </c:pt>
                <c:pt idx="6">
                  <c:v>19.11059612611174</c:v>
                </c:pt>
                <c:pt idx="7">
                  <c:v>19.41727735605523</c:v>
                </c:pt>
                <c:pt idx="8">
                  <c:v>20.19330289361746</c:v>
                </c:pt>
                <c:pt idx="9">
                  <c:v>19.84601282159774</c:v>
                </c:pt>
                <c:pt idx="10">
                  <c:v>19.66199213610349</c:v>
                </c:pt>
                <c:pt idx="11">
                  <c:v>19.30703169677879</c:v>
                </c:pt>
                <c:pt idx="12">
                  <c:v>19.90811162798625</c:v>
                </c:pt>
                <c:pt idx="13">
                  <c:v>19.80553954168775</c:v>
                </c:pt>
                <c:pt idx="14">
                  <c:v>18.96653981172054</c:v>
                </c:pt>
                <c:pt idx="15">
                  <c:v>20.02611695887578</c:v>
                </c:pt>
                <c:pt idx="16">
                  <c:v>19.65502287631561</c:v>
                </c:pt>
                <c:pt idx="17">
                  <c:v>19.32772068982235</c:v>
                </c:pt>
                <c:pt idx="18">
                  <c:v>19.90299165207776</c:v>
                </c:pt>
                <c:pt idx="19">
                  <c:v>19.93147610953116</c:v>
                </c:pt>
                <c:pt idx="20">
                  <c:v>19.64120271831796</c:v>
                </c:pt>
                <c:pt idx="21">
                  <c:v>19.82019291533774</c:v>
                </c:pt>
                <c:pt idx="22">
                  <c:v>20.4939539450445</c:v>
                </c:pt>
                <c:pt idx="23">
                  <c:v>19.46916397582473</c:v>
                </c:pt>
                <c:pt idx="24">
                  <c:v>19.90316453559818</c:v>
                </c:pt>
                <c:pt idx="25">
                  <c:v>19.46622719994025</c:v>
                </c:pt>
                <c:pt idx="26">
                  <c:v>20.24347037228246</c:v>
                </c:pt>
                <c:pt idx="27">
                  <c:v>19.35056027748191</c:v>
                </c:pt>
                <c:pt idx="28">
                  <c:v>20.05613838802582</c:v>
                </c:pt>
                <c:pt idx="29">
                  <c:v>19.67506271840064</c:v>
                </c:pt>
                <c:pt idx="30">
                  <c:v>19.23984428746081</c:v>
                </c:pt>
                <c:pt idx="31">
                  <c:v>19.56502570174627</c:v>
                </c:pt>
                <c:pt idx="32">
                  <c:v>19.49280218868561</c:v>
                </c:pt>
                <c:pt idx="33">
                  <c:v>18.48027125637044</c:v>
                </c:pt>
                <c:pt idx="34">
                  <c:v>19.38079623901459</c:v>
                </c:pt>
                <c:pt idx="35">
                  <c:v>20.01767629485368</c:v>
                </c:pt>
              </c:numCache>
            </c:numRef>
          </c:xVal>
          <c:yVal>
            <c:numRef>
              <c:f>Sheet2!$F$2:$F$37</c:f>
              <c:numCache>
                <c:formatCode>0.00</c:formatCode>
                <c:ptCount val="36"/>
                <c:pt idx="0">
                  <c:v>19.76203356113238</c:v>
                </c:pt>
                <c:pt idx="1">
                  <c:v>19.41141187646926</c:v>
                </c:pt>
                <c:pt idx="2">
                  <c:v>19.4511935929816</c:v>
                </c:pt>
                <c:pt idx="3">
                  <c:v>19.67446478803395</c:v>
                </c:pt>
                <c:pt idx="4">
                  <c:v>19.82063090301271</c:v>
                </c:pt>
                <c:pt idx="5">
                  <c:v>19.7731608870866</c:v>
                </c:pt>
                <c:pt idx="6">
                  <c:v>19.39772995723702</c:v>
                </c:pt>
                <c:pt idx="7">
                  <c:v>19.55640109627929</c:v>
                </c:pt>
                <c:pt idx="8">
                  <c:v>20.08877553685877</c:v>
                </c:pt>
                <c:pt idx="9">
                  <c:v>19.84814052530741</c:v>
                </c:pt>
                <c:pt idx="10">
                  <c:v>19.67675134241541</c:v>
                </c:pt>
                <c:pt idx="11">
                  <c:v>19.44968088609429</c:v>
                </c:pt>
                <c:pt idx="12">
                  <c:v>19.74334176139702</c:v>
                </c:pt>
                <c:pt idx="13">
                  <c:v>19.70310815839838</c:v>
                </c:pt>
                <c:pt idx="14">
                  <c:v>19.1536200097017</c:v>
                </c:pt>
                <c:pt idx="15">
                  <c:v>19.81708859663607</c:v>
                </c:pt>
                <c:pt idx="16">
                  <c:v>19.79314475606759</c:v>
                </c:pt>
                <c:pt idx="17">
                  <c:v>19.61950610834553</c:v>
                </c:pt>
                <c:pt idx="18">
                  <c:v>19.65912615346203</c:v>
                </c:pt>
                <c:pt idx="19">
                  <c:v>19.6459597040861</c:v>
                </c:pt>
                <c:pt idx="20">
                  <c:v>19.7747746173546</c:v>
                </c:pt>
                <c:pt idx="21">
                  <c:v>19.82367842097054</c:v>
                </c:pt>
                <c:pt idx="22">
                  <c:v>20.38599335627917</c:v>
                </c:pt>
                <c:pt idx="23">
                  <c:v>19.76723206002379</c:v>
                </c:pt>
                <c:pt idx="24">
                  <c:v>19.90007667473546</c:v>
                </c:pt>
                <c:pt idx="25">
                  <c:v>19.71258001629985</c:v>
                </c:pt>
                <c:pt idx="26">
                  <c:v>20.13148961422006</c:v>
                </c:pt>
                <c:pt idx="27">
                  <c:v>19.55605039272307</c:v>
                </c:pt>
                <c:pt idx="28">
                  <c:v>20.59744091481732</c:v>
                </c:pt>
                <c:pt idx="29">
                  <c:v>19.66765242760334</c:v>
                </c:pt>
                <c:pt idx="30">
                  <c:v>19.50397139352916</c:v>
                </c:pt>
                <c:pt idx="31">
                  <c:v>19.38939239367715</c:v>
                </c:pt>
                <c:pt idx="32">
                  <c:v>19.55179363103363</c:v>
                </c:pt>
                <c:pt idx="33">
                  <c:v>18.77228004936765</c:v>
                </c:pt>
                <c:pt idx="34">
                  <c:v>19.64485552688121</c:v>
                </c:pt>
                <c:pt idx="35">
                  <c:v>19.97815039326666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17933080"/>
        <c:axId val="717513480"/>
      </c:scatterChart>
      <c:valAx>
        <c:axId val="717933080"/>
        <c:scaling>
          <c:orientation val="minMax"/>
        </c:scaling>
        <c:delete val="0"/>
        <c:axPos val="b"/>
        <c:numFmt formatCode="0.00" sourceLinked="1"/>
        <c:majorTickMark val="out"/>
        <c:minorTickMark val="none"/>
        <c:tickLblPos val="nextTo"/>
        <c:crossAx val="717513480"/>
        <c:crosses val="autoZero"/>
        <c:crossBetween val="midCat"/>
      </c:valAx>
      <c:valAx>
        <c:axId val="717513480"/>
        <c:scaling>
          <c:orientation val="minMax"/>
        </c:scaling>
        <c:delete val="0"/>
        <c:axPos val="l"/>
        <c:numFmt formatCode="0.00" sourceLinked="1"/>
        <c:majorTickMark val="out"/>
        <c:minorTickMark val="none"/>
        <c:tickLblPos val="nextTo"/>
        <c:crossAx val="717933080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Plate1: B vs C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0.108333333333333"/>
                  <c:y val="-0.106575532225139"/>
                </c:manualLayout>
              </c:layout>
              <c:numFmt formatCode="General" sourceLinked="0"/>
            </c:trendlineLbl>
          </c:trendline>
          <c:xVal>
            <c:numRef>
              <c:f>'Raw Data'!$C$15:$C$26</c:f>
              <c:numCache>
                <c:formatCode>##.00</c:formatCode>
                <c:ptCount val="12"/>
                <c:pt idx="0">
                  <c:v>20.35107173856687</c:v>
                </c:pt>
                <c:pt idx="1">
                  <c:v>20.03232907562752</c:v>
                </c:pt>
                <c:pt idx="2">
                  <c:v>19.72326368536165</c:v>
                </c:pt>
                <c:pt idx="3">
                  <c:v>19.53279574569011</c:v>
                </c:pt>
                <c:pt idx="4">
                  <c:v>19.50065751585291</c:v>
                </c:pt>
                <c:pt idx="5">
                  <c:v>18.67697611042453</c:v>
                </c:pt>
                <c:pt idx="6">
                  <c:v>19.53565155326877</c:v>
                </c:pt>
                <c:pt idx="7">
                  <c:v>19.66754692694842</c:v>
                </c:pt>
                <c:pt idx="8">
                  <c:v>19.003403043201</c:v>
                </c:pt>
                <c:pt idx="9">
                  <c:v>20.52237860574856</c:v>
                </c:pt>
                <c:pt idx="10">
                  <c:v>19.31251190215407</c:v>
                </c:pt>
                <c:pt idx="11">
                  <c:v>19.72161037822127</c:v>
                </c:pt>
              </c:numCache>
            </c:numRef>
          </c:xVal>
          <c:yVal>
            <c:numRef>
              <c:f>'Raw Data'!$C$27:$C$38</c:f>
              <c:numCache>
                <c:formatCode>##.00</c:formatCode>
                <c:ptCount val="12"/>
                <c:pt idx="0">
                  <c:v>20.42091497399147</c:v>
                </c:pt>
                <c:pt idx="1">
                  <c:v>19.9239717109058</c:v>
                </c:pt>
                <c:pt idx="2" formatCode="@">
                  <c:v>19.82305808881156</c:v>
                </c:pt>
                <c:pt idx="3" formatCode="@">
                  <c:v>19.36656602649847</c:v>
                </c:pt>
                <c:pt idx="4" formatCode="@">
                  <c:v>19.60292974621434</c:v>
                </c:pt>
                <c:pt idx="5" formatCode="@">
                  <c:v>18.86758398831076</c:v>
                </c:pt>
                <c:pt idx="6" formatCode="@">
                  <c:v>19.81327802279912</c:v>
                </c:pt>
                <c:pt idx="7" formatCode="@">
                  <c:v>19.622164126814</c:v>
                </c:pt>
                <c:pt idx="8" formatCode="@">
                  <c:v>19.3038369762024</c:v>
                </c:pt>
                <c:pt idx="9" formatCode="@">
                  <c:v>20.67250322388607</c:v>
                </c:pt>
                <c:pt idx="10" formatCode="@">
                  <c:v>19.46627288520022</c:v>
                </c:pt>
                <c:pt idx="11" formatCode="@">
                  <c:v>19.76507314457276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38184024"/>
        <c:axId val="420252920"/>
      </c:scatterChart>
      <c:valAx>
        <c:axId val="538184024"/>
        <c:scaling>
          <c:orientation val="minMax"/>
          <c:min val="15.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Row B</a:t>
                </a:r>
              </a:p>
            </c:rich>
          </c:tx>
          <c:overlay val="0"/>
        </c:title>
        <c:numFmt formatCode="0" sourceLinked="0"/>
        <c:majorTickMark val="out"/>
        <c:minorTickMark val="none"/>
        <c:tickLblPos val="nextTo"/>
        <c:crossAx val="420252920"/>
        <c:crosses val="autoZero"/>
        <c:crossBetween val="midCat"/>
      </c:valAx>
      <c:valAx>
        <c:axId val="420252920"/>
        <c:scaling>
          <c:orientation val="minMax"/>
          <c:min val="15.0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Row C</a:t>
                </a:r>
              </a:p>
            </c:rich>
          </c:tx>
          <c:overlay val="0"/>
        </c:title>
        <c:numFmt formatCode="0" sourceLinked="0"/>
        <c:majorTickMark val="out"/>
        <c:minorTickMark val="none"/>
        <c:tickLblPos val="nextTo"/>
        <c:crossAx val="538184024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Data Point by Plate Position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row E</c:v>
          </c:tx>
          <c:spPr>
            <a:ln w="28575">
              <a:noFill/>
            </a:ln>
          </c:spPr>
          <c:yVal>
            <c:numRef>
              <c:f>'Raw Data'!$C$51:$C$62</c:f>
              <c:numCache>
                <c:formatCode>General</c:formatCode>
                <c:ptCount val="12"/>
                <c:pt idx="0">
                  <c:v>20.16825414169122</c:v>
                </c:pt>
                <c:pt idx="1">
                  <c:v>19.74723379709647</c:v>
                </c:pt>
                <c:pt idx="2">
                  <c:v>19.89630104573211</c:v>
                </c:pt>
                <c:pt idx="3">
                  <c:v>19.8010581725834</c:v>
                </c:pt>
                <c:pt idx="4">
                  <c:v>19.92772375342421</c:v>
                </c:pt>
                <c:pt idx="5">
                  <c:v>19.64550330524519</c:v>
                </c:pt>
                <c:pt idx="6">
                  <c:v>19.87050876799163</c:v>
                </c:pt>
                <c:pt idx="7">
                  <c:v>19.89576156471492</c:v>
                </c:pt>
                <c:pt idx="8">
                  <c:v>19.71723197259606</c:v>
                </c:pt>
                <c:pt idx="9">
                  <c:v>19.29724309584746</c:v>
                </c:pt>
                <c:pt idx="10">
                  <c:v>19.76014971197431</c:v>
                </c:pt>
                <c:pt idx="11">
                  <c:v>19.67080630834026</c:v>
                </c:pt>
              </c:numCache>
            </c:numRef>
          </c:yVal>
          <c:smooth val="0"/>
        </c:ser>
        <c:ser>
          <c:idx val="1"/>
          <c:order val="1"/>
          <c:tx>
            <c:v>row F</c:v>
          </c:tx>
          <c:spPr>
            <a:ln w="28575">
              <a:noFill/>
            </a:ln>
          </c:spPr>
          <c:marker>
            <c:symbol val="plus"/>
            <c:size val="7"/>
          </c:marker>
          <c:yVal>
            <c:numRef>
              <c:f>'Raw Data'!$C$63:$C$74</c:f>
              <c:numCache>
                <c:formatCode>General</c:formatCode>
                <c:ptCount val="12"/>
                <c:pt idx="0">
                  <c:v>20.00929693202631</c:v>
                </c:pt>
                <c:pt idx="1">
                  <c:v>19.77683332516829</c:v>
                </c:pt>
                <c:pt idx="2">
                  <c:v>19.73787614754004</c:v>
                </c:pt>
                <c:pt idx="3">
                  <c:v>19.60515814421336</c:v>
                </c:pt>
                <c:pt idx="4">
                  <c:v>19.71963308851686</c:v>
                </c:pt>
                <c:pt idx="5">
                  <c:v>19.6898015499615</c:v>
                </c:pt>
                <c:pt idx="6">
                  <c:v>19.77075303803379</c:v>
                </c:pt>
                <c:pt idx="7">
                  <c:v>19.90439178475599</c:v>
                </c:pt>
                <c:pt idx="8">
                  <c:v>19.60102033432801</c:v>
                </c:pt>
                <c:pt idx="9">
                  <c:v>19.60514409011575</c:v>
                </c:pt>
                <c:pt idx="10">
                  <c:v>19.66501032062538</c:v>
                </c:pt>
                <c:pt idx="11">
                  <c:v>19.62111309983195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6364168"/>
        <c:axId val="476524040"/>
      </c:scatterChart>
      <c:valAx>
        <c:axId val="4763641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Well Position</a:t>
                </a:r>
              </a:p>
            </c:rich>
          </c:tx>
          <c:overlay val="0"/>
        </c:title>
        <c:majorTickMark val="out"/>
        <c:minorTickMark val="none"/>
        <c:tickLblPos val="nextTo"/>
        <c:crossAx val="476524040"/>
        <c:crosses val="autoZero"/>
        <c:crossBetween val="midCat"/>
      </c:valAx>
      <c:valAx>
        <c:axId val="476524040"/>
        <c:scaling>
          <c:orientation val="minMax"/>
          <c:min val="15.0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Ct Value</a:t>
                </a:r>
              </a:p>
            </c:rich>
          </c:tx>
          <c:overlay val="0"/>
        </c:title>
        <c:numFmt formatCode="0" sourceLinked="0"/>
        <c:majorTickMark val="out"/>
        <c:minorTickMark val="none"/>
        <c:tickLblPos val="nextTo"/>
        <c:crossAx val="476364168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Data Point by Plate Position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row B</c:v>
          </c:tx>
          <c:spPr>
            <a:ln w="28575">
              <a:noFill/>
            </a:ln>
          </c:spPr>
          <c:yVal>
            <c:numRef>
              <c:f>'Raw Data'!$C$88:$C$99</c:f>
              <c:numCache>
                <c:formatCode>##.00</c:formatCode>
                <c:ptCount val="12"/>
                <c:pt idx="0">
                  <c:v>20.05774185860883</c:v>
                </c:pt>
                <c:pt idx="1">
                  <c:v>19.81128302142887</c:v>
                </c:pt>
                <c:pt idx="2">
                  <c:v>19.55314569787719</c:v>
                </c:pt>
                <c:pt idx="3">
                  <c:v>19.45442712058598</c:v>
                </c:pt>
                <c:pt idx="4">
                  <c:v>19.47961819997409</c:v>
                </c:pt>
                <c:pt idx="5">
                  <c:v>19.74337257341172</c:v>
                </c:pt>
                <c:pt idx="6">
                  <c:v>19.56664488010663</c:v>
                </c:pt>
                <c:pt idx="7">
                  <c:v>19.78640292702608</c:v>
                </c:pt>
                <c:pt idx="8">
                  <c:v>19.77901841748372</c:v>
                </c:pt>
                <c:pt idx="9">
                  <c:v>19.39681922126463</c:v>
                </c:pt>
                <c:pt idx="10">
                  <c:v>19.49443973380608</c:v>
                </c:pt>
                <c:pt idx="11">
                  <c:v>19.48772507072226</c:v>
                </c:pt>
              </c:numCache>
            </c:numRef>
          </c:yVal>
          <c:smooth val="0"/>
        </c:ser>
        <c:ser>
          <c:idx val="1"/>
          <c:order val="1"/>
          <c:tx>
            <c:v>row C</c:v>
          </c:tx>
          <c:spPr>
            <a:ln w="28575">
              <a:noFill/>
            </a:ln>
          </c:spPr>
          <c:marker>
            <c:symbol val="plus"/>
            <c:size val="7"/>
          </c:marker>
          <c:yVal>
            <c:numRef>
              <c:f>'Raw Data'!$C$100:$C$111</c:f>
              <c:numCache>
                <c:formatCode>##.00</c:formatCode>
                <c:ptCount val="12"/>
                <c:pt idx="0">
                  <c:v>20.20523736983128</c:v>
                </c:pt>
                <c:pt idx="1">
                  <c:v>19.88499802918596</c:v>
                </c:pt>
                <c:pt idx="2">
                  <c:v>19.80035698695364</c:v>
                </c:pt>
                <c:pt idx="3">
                  <c:v>19.65767366486017</c:v>
                </c:pt>
                <c:pt idx="4">
                  <c:v>19.6331839925845</c:v>
                </c:pt>
                <c:pt idx="5">
                  <c:v>19.80617666129746</c:v>
                </c:pt>
                <c:pt idx="6">
                  <c:v>19.67236733658442</c:v>
                </c:pt>
                <c:pt idx="7">
                  <c:v>19.74806119302151</c:v>
                </c:pt>
                <c:pt idx="8">
                  <c:v>19.80727109465146</c:v>
                </c:pt>
                <c:pt idx="9">
                  <c:v>19.42600453167389</c:v>
                </c:pt>
                <c:pt idx="10">
                  <c:v>19.30102018066797</c:v>
                </c:pt>
                <c:pt idx="11">
                  <c:v>19.52021771633607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38818376"/>
        <c:axId val="538395672"/>
      </c:scatterChart>
      <c:valAx>
        <c:axId val="5388183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Well Position</a:t>
                </a:r>
              </a:p>
            </c:rich>
          </c:tx>
          <c:overlay val="0"/>
        </c:title>
        <c:majorTickMark val="out"/>
        <c:minorTickMark val="none"/>
        <c:tickLblPos val="nextTo"/>
        <c:crossAx val="538395672"/>
        <c:crosses val="autoZero"/>
        <c:crossBetween val="midCat"/>
      </c:valAx>
      <c:valAx>
        <c:axId val="538395672"/>
        <c:scaling>
          <c:orientation val="minMax"/>
          <c:min val="15.0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Ct Value</a:t>
                </a:r>
              </a:p>
            </c:rich>
          </c:tx>
          <c:overlay val="0"/>
        </c:title>
        <c:numFmt formatCode="0" sourceLinked="0"/>
        <c:majorTickMark val="out"/>
        <c:minorTickMark val="none"/>
        <c:tickLblPos val="nextTo"/>
        <c:crossAx val="53881837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Plate 1: E vs F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0.108333333333333"/>
                  <c:y val="-0.106575532225139"/>
                </c:manualLayout>
              </c:layout>
              <c:numFmt formatCode="General" sourceLinked="0"/>
            </c:trendlineLbl>
          </c:trendline>
          <c:xVal>
            <c:numRef>
              <c:f>'Raw Data'!$C$51:$C$62</c:f>
              <c:numCache>
                <c:formatCode>General</c:formatCode>
                <c:ptCount val="12"/>
                <c:pt idx="0">
                  <c:v>20.16825414169122</c:v>
                </c:pt>
                <c:pt idx="1">
                  <c:v>19.74723379709647</c:v>
                </c:pt>
                <c:pt idx="2">
                  <c:v>19.89630104573211</c:v>
                </c:pt>
                <c:pt idx="3">
                  <c:v>19.8010581725834</c:v>
                </c:pt>
                <c:pt idx="4">
                  <c:v>19.92772375342421</c:v>
                </c:pt>
                <c:pt idx="5">
                  <c:v>19.64550330524519</c:v>
                </c:pt>
                <c:pt idx="6">
                  <c:v>19.87050876799163</c:v>
                </c:pt>
                <c:pt idx="7">
                  <c:v>19.89576156471492</c:v>
                </c:pt>
                <c:pt idx="8">
                  <c:v>19.71723197259606</c:v>
                </c:pt>
                <c:pt idx="9">
                  <c:v>19.29724309584746</c:v>
                </c:pt>
                <c:pt idx="10">
                  <c:v>19.76014971197431</c:v>
                </c:pt>
                <c:pt idx="11">
                  <c:v>19.67080630834026</c:v>
                </c:pt>
              </c:numCache>
            </c:numRef>
          </c:xVal>
          <c:yVal>
            <c:numRef>
              <c:f>'Raw Data'!$C$63:$C$74</c:f>
              <c:numCache>
                <c:formatCode>General</c:formatCode>
                <c:ptCount val="12"/>
                <c:pt idx="0">
                  <c:v>20.00929693202631</c:v>
                </c:pt>
                <c:pt idx="1">
                  <c:v>19.77683332516829</c:v>
                </c:pt>
                <c:pt idx="2">
                  <c:v>19.73787614754004</c:v>
                </c:pt>
                <c:pt idx="3">
                  <c:v>19.60515814421336</c:v>
                </c:pt>
                <c:pt idx="4">
                  <c:v>19.71963308851686</c:v>
                </c:pt>
                <c:pt idx="5">
                  <c:v>19.6898015499615</c:v>
                </c:pt>
                <c:pt idx="6">
                  <c:v>19.77075303803379</c:v>
                </c:pt>
                <c:pt idx="7">
                  <c:v>19.90439178475599</c:v>
                </c:pt>
                <c:pt idx="8">
                  <c:v>19.60102033432801</c:v>
                </c:pt>
                <c:pt idx="9">
                  <c:v>19.60514409011575</c:v>
                </c:pt>
                <c:pt idx="10">
                  <c:v>19.66501032062538</c:v>
                </c:pt>
                <c:pt idx="11">
                  <c:v>19.62111309983195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38560984"/>
        <c:axId val="412646504"/>
      </c:scatterChart>
      <c:valAx>
        <c:axId val="538560984"/>
        <c:scaling>
          <c:orientation val="minMax"/>
          <c:min val="15.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Row E</a:t>
                </a:r>
              </a:p>
            </c:rich>
          </c:tx>
          <c:overlay val="0"/>
        </c:title>
        <c:numFmt formatCode="0" sourceLinked="0"/>
        <c:majorTickMark val="out"/>
        <c:minorTickMark val="none"/>
        <c:tickLblPos val="nextTo"/>
        <c:crossAx val="412646504"/>
        <c:crosses val="autoZero"/>
        <c:crossBetween val="midCat"/>
      </c:valAx>
      <c:valAx>
        <c:axId val="412646504"/>
        <c:scaling>
          <c:orientation val="minMax"/>
          <c:min val="15.0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Row F</a:t>
                </a:r>
              </a:p>
            </c:rich>
          </c:tx>
          <c:overlay val="0"/>
        </c:title>
        <c:numFmt formatCode="0" sourceLinked="0"/>
        <c:majorTickMark val="out"/>
        <c:minorTickMark val="none"/>
        <c:tickLblPos val="nextTo"/>
        <c:crossAx val="538560984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Plate 2: B vs C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0.108333333333333"/>
                  <c:y val="-0.106575532225139"/>
                </c:manualLayout>
              </c:layout>
              <c:numFmt formatCode="General" sourceLinked="0"/>
            </c:trendlineLbl>
          </c:trendline>
          <c:xVal>
            <c:numRef>
              <c:f>'Raw Data'!$C$88:$C$99</c:f>
              <c:numCache>
                <c:formatCode>##.00</c:formatCode>
                <c:ptCount val="12"/>
                <c:pt idx="0">
                  <c:v>20.05774185860883</c:v>
                </c:pt>
                <c:pt idx="1">
                  <c:v>19.81128302142887</c:v>
                </c:pt>
                <c:pt idx="2">
                  <c:v>19.55314569787719</c:v>
                </c:pt>
                <c:pt idx="3">
                  <c:v>19.45442712058598</c:v>
                </c:pt>
                <c:pt idx="4">
                  <c:v>19.47961819997409</c:v>
                </c:pt>
                <c:pt idx="5">
                  <c:v>19.74337257341172</c:v>
                </c:pt>
                <c:pt idx="6">
                  <c:v>19.56664488010663</c:v>
                </c:pt>
                <c:pt idx="7">
                  <c:v>19.78640292702608</c:v>
                </c:pt>
                <c:pt idx="8">
                  <c:v>19.77901841748372</c:v>
                </c:pt>
                <c:pt idx="9">
                  <c:v>19.39681922126463</c:v>
                </c:pt>
                <c:pt idx="10">
                  <c:v>19.49443973380608</c:v>
                </c:pt>
                <c:pt idx="11">
                  <c:v>19.48772507072226</c:v>
                </c:pt>
              </c:numCache>
            </c:numRef>
          </c:xVal>
          <c:yVal>
            <c:numRef>
              <c:f>'Raw Data'!$C$100:$C$111</c:f>
              <c:numCache>
                <c:formatCode>##.00</c:formatCode>
                <c:ptCount val="12"/>
                <c:pt idx="0">
                  <c:v>20.20523736983128</c:v>
                </c:pt>
                <c:pt idx="1">
                  <c:v>19.88499802918596</c:v>
                </c:pt>
                <c:pt idx="2">
                  <c:v>19.80035698695364</c:v>
                </c:pt>
                <c:pt idx="3">
                  <c:v>19.65767366486017</c:v>
                </c:pt>
                <c:pt idx="4">
                  <c:v>19.6331839925845</c:v>
                </c:pt>
                <c:pt idx="5">
                  <c:v>19.80617666129746</c:v>
                </c:pt>
                <c:pt idx="6">
                  <c:v>19.67236733658442</c:v>
                </c:pt>
                <c:pt idx="7">
                  <c:v>19.74806119302151</c:v>
                </c:pt>
                <c:pt idx="8">
                  <c:v>19.80727109465146</c:v>
                </c:pt>
                <c:pt idx="9">
                  <c:v>19.42600453167389</c:v>
                </c:pt>
                <c:pt idx="10">
                  <c:v>19.30102018066797</c:v>
                </c:pt>
                <c:pt idx="11">
                  <c:v>19.52021771633607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30380504"/>
        <c:axId val="43153304"/>
      </c:scatterChart>
      <c:valAx>
        <c:axId val="430380504"/>
        <c:scaling>
          <c:orientation val="minMax"/>
          <c:min val="15.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Row B</a:t>
                </a:r>
              </a:p>
            </c:rich>
          </c:tx>
          <c:overlay val="0"/>
        </c:title>
        <c:numFmt formatCode="0" sourceLinked="0"/>
        <c:majorTickMark val="out"/>
        <c:minorTickMark val="none"/>
        <c:tickLblPos val="nextTo"/>
        <c:crossAx val="43153304"/>
        <c:crosses val="autoZero"/>
        <c:crossBetween val="midCat"/>
      </c:valAx>
      <c:valAx>
        <c:axId val="43153304"/>
        <c:scaling>
          <c:orientation val="minMax"/>
          <c:min val="15.0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Row C</a:t>
                </a:r>
              </a:p>
            </c:rich>
          </c:tx>
          <c:overlay val="0"/>
        </c:title>
        <c:numFmt formatCode="0" sourceLinked="0"/>
        <c:majorTickMark val="out"/>
        <c:minorTickMark val="none"/>
        <c:tickLblPos val="nextTo"/>
        <c:crossAx val="430380504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Sheet1!$C$1</c:f>
              <c:strCache>
                <c:ptCount val="1"/>
                <c:pt idx="0">
                  <c:v>Nono</c:v>
                </c:pt>
              </c:strCache>
            </c:strRef>
          </c:tx>
          <c:invertIfNegative val="0"/>
          <c:dPt>
            <c:idx val="0"/>
            <c:invertIfNegative val="0"/>
            <c:bubble3D val="0"/>
            <c:spPr>
              <a:solidFill>
                <a:srgbClr val="FF6FCF"/>
              </a:solidFill>
            </c:spPr>
          </c:dPt>
          <c:dPt>
            <c:idx val="1"/>
            <c:invertIfNegative val="0"/>
            <c:bubble3D val="0"/>
            <c:spPr>
              <a:solidFill>
                <a:srgbClr val="FF6FCF"/>
              </a:solidFill>
            </c:spPr>
          </c:dPt>
          <c:dPt>
            <c:idx val="2"/>
            <c:invertIfNegative val="0"/>
            <c:bubble3D val="0"/>
            <c:spPr>
              <a:solidFill>
                <a:srgbClr val="FF6FCF"/>
              </a:solidFill>
            </c:spPr>
          </c:dPt>
          <c:dPt>
            <c:idx val="3"/>
            <c:invertIfNegative val="0"/>
            <c:bubble3D val="0"/>
            <c:spPr>
              <a:solidFill>
                <a:srgbClr val="FF6FCF"/>
              </a:solidFill>
            </c:spPr>
          </c:dPt>
          <c:dPt>
            <c:idx val="4"/>
            <c:invertIfNegative val="0"/>
            <c:bubble3D val="0"/>
            <c:spPr>
              <a:solidFill>
                <a:srgbClr val="FF6FCF"/>
              </a:solidFill>
            </c:spPr>
          </c:dPt>
          <c:dPt>
            <c:idx val="5"/>
            <c:invertIfNegative val="0"/>
            <c:bubble3D val="0"/>
            <c:spPr>
              <a:solidFill>
                <a:srgbClr val="FF6FCF"/>
              </a:solidFill>
            </c:spPr>
          </c:dPt>
          <c:dPt>
            <c:idx val="6"/>
            <c:invertIfNegative val="0"/>
            <c:bubble3D val="0"/>
            <c:spPr>
              <a:solidFill>
                <a:srgbClr val="FF6FCF"/>
              </a:solidFill>
            </c:spPr>
          </c:dPt>
          <c:dPt>
            <c:idx val="7"/>
            <c:invertIfNegative val="0"/>
            <c:bubble3D val="0"/>
            <c:spPr>
              <a:solidFill>
                <a:srgbClr val="FF6FCF"/>
              </a:solidFill>
            </c:spPr>
          </c:dPt>
          <c:dPt>
            <c:idx val="8"/>
            <c:invertIfNegative val="0"/>
            <c:bubble3D val="0"/>
            <c:spPr>
              <a:solidFill>
                <a:srgbClr val="FF6FCF"/>
              </a:solidFill>
            </c:spPr>
          </c:dPt>
          <c:dPt>
            <c:idx val="9"/>
            <c:invertIfNegative val="0"/>
            <c:bubble3D val="0"/>
            <c:spPr>
              <a:solidFill>
                <a:srgbClr val="FFCC66"/>
              </a:solidFill>
            </c:spPr>
          </c:dPt>
          <c:dPt>
            <c:idx val="10"/>
            <c:invertIfNegative val="0"/>
            <c:bubble3D val="0"/>
            <c:spPr>
              <a:solidFill>
                <a:srgbClr val="FFCC66"/>
              </a:solidFill>
            </c:spPr>
          </c:dPt>
          <c:dPt>
            <c:idx val="11"/>
            <c:invertIfNegative val="0"/>
            <c:bubble3D val="0"/>
            <c:spPr>
              <a:solidFill>
                <a:srgbClr val="FFCC66"/>
              </a:solidFill>
            </c:spPr>
          </c:dPt>
          <c:dPt>
            <c:idx val="12"/>
            <c:invertIfNegative val="0"/>
            <c:bubble3D val="0"/>
            <c:spPr>
              <a:solidFill>
                <a:srgbClr val="FFCC66"/>
              </a:solidFill>
            </c:spPr>
          </c:dPt>
          <c:dPt>
            <c:idx val="13"/>
            <c:invertIfNegative val="0"/>
            <c:bubble3D val="0"/>
            <c:spPr>
              <a:solidFill>
                <a:srgbClr val="FFCC66"/>
              </a:solidFill>
            </c:spPr>
          </c:dPt>
          <c:dPt>
            <c:idx val="14"/>
            <c:invertIfNegative val="0"/>
            <c:bubble3D val="0"/>
            <c:spPr>
              <a:solidFill>
                <a:srgbClr val="FFCC66"/>
              </a:solidFill>
            </c:spPr>
          </c:dPt>
          <c:dPt>
            <c:idx val="15"/>
            <c:invertIfNegative val="0"/>
            <c:bubble3D val="0"/>
            <c:spPr>
              <a:solidFill>
                <a:srgbClr val="FFCC66"/>
              </a:solidFill>
            </c:spPr>
          </c:dPt>
          <c:dPt>
            <c:idx val="16"/>
            <c:invertIfNegative val="0"/>
            <c:bubble3D val="0"/>
            <c:spPr>
              <a:solidFill>
                <a:srgbClr val="FFCC66"/>
              </a:solidFill>
            </c:spPr>
          </c:dPt>
          <c:dPt>
            <c:idx val="17"/>
            <c:invertIfNegative val="0"/>
            <c:bubble3D val="0"/>
            <c:spPr>
              <a:solidFill>
                <a:srgbClr val="FFCC66"/>
              </a:solidFill>
            </c:spPr>
          </c:dPt>
          <c:dPt>
            <c:idx val="18"/>
            <c:invertIfNegative val="0"/>
            <c:bubble3D val="0"/>
            <c:spPr>
              <a:solidFill>
                <a:srgbClr val="66FF66"/>
              </a:solidFill>
            </c:spPr>
          </c:dPt>
          <c:dPt>
            <c:idx val="19"/>
            <c:invertIfNegative val="0"/>
            <c:bubble3D val="0"/>
            <c:spPr>
              <a:solidFill>
                <a:srgbClr val="66FF66"/>
              </a:solidFill>
            </c:spPr>
          </c:dPt>
          <c:dPt>
            <c:idx val="20"/>
            <c:invertIfNegative val="0"/>
            <c:bubble3D val="0"/>
            <c:spPr>
              <a:solidFill>
                <a:srgbClr val="66FF66"/>
              </a:solidFill>
            </c:spPr>
          </c:dPt>
          <c:dPt>
            <c:idx val="21"/>
            <c:invertIfNegative val="0"/>
            <c:bubble3D val="0"/>
            <c:spPr>
              <a:solidFill>
                <a:srgbClr val="66FF66"/>
              </a:solidFill>
            </c:spPr>
          </c:dPt>
          <c:dPt>
            <c:idx val="22"/>
            <c:invertIfNegative val="0"/>
            <c:bubble3D val="0"/>
            <c:spPr>
              <a:solidFill>
                <a:srgbClr val="66FF66"/>
              </a:solidFill>
            </c:spPr>
          </c:dPt>
          <c:dPt>
            <c:idx val="23"/>
            <c:invertIfNegative val="0"/>
            <c:bubble3D val="0"/>
            <c:spPr>
              <a:solidFill>
                <a:srgbClr val="66FF66"/>
              </a:solidFill>
            </c:spPr>
          </c:dPt>
          <c:dPt>
            <c:idx val="24"/>
            <c:invertIfNegative val="0"/>
            <c:bubble3D val="0"/>
            <c:spPr>
              <a:solidFill>
                <a:srgbClr val="66FF66"/>
              </a:solidFill>
            </c:spPr>
          </c:dPt>
          <c:dPt>
            <c:idx val="25"/>
            <c:invertIfNegative val="0"/>
            <c:bubble3D val="0"/>
            <c:spPr>
              <a:solidFill>
                <a:srgbClr val="66FF66"/>
              </a:solidFill>
            </c:spPr>
          </c:dPt>
          <c:dPt>
            <c:idx val="26"/>
            <c:invertIfNegative val="0"/>
            <c:bubble3D val="0"/>
            <c:spPr>
              <a:solidFill>
                <a:srgbClr val="66FF66"/>
              </a:solidFill>
            </c:spPr>
          </c:dPt>
          <c:dPt>
            <c:idx val="27"/>
            <c:invertIfNegative val="0"/>
            <c:bubble3D val="0"/>
            <c:spPr>
              <a:solidFill>
                <a:srgbClr val="66CCFF"/>
              </a:solidFill>
            </c:spPr>
          </c:dPt>
          <c:dPt>
            <c:idx val="28"/>
            <c:invertIfNegative val="0"/>
            <c:bubble3D val="0"/>
            <c:spPr>
              <a:solidFill>
                <a:srgbClr val="66CCFF"/>
              </a:solidFill>
            </c:spPr>
          </c:dPt>
          <c:dPt>
            <c:idx val="29"/>
            <c:invertIfNegative val="0"/>
            <c:bubble3D val="0"/>
            <c:spPr>
              <a:solidFill>
                <a:srgbClr val="66CCFF"/>
              </a:solidFill>
            </c:spPr>
          </c:dPt>
          <c:dPt>
            <c:idx val="30"/>
            <c:invertIfNegative val="0"/>
            <c:bubble3D val="0"/>
            <c:spPr>
              <a:solidFill>
                <a:srgbClr val="66CCFF"/>
              </a:solidFill>
            </c:spPr>
          </c:dPt>
          <c:dPt>
            <c:idx val="31"/>
            <c:invertIfNegative val="0"/>
            <c:bubble3D val="0"/>
            <c:spPr>
              <a:solidFill>
                <a:srgbClr val="66CCFF"/>
              </a:solidFill>
            </c:spPr>
          </c:dPt>
          <c:dPt>
            <c:idx val="32"/>
            <c:invertIfNegative val="0"/>
            <c:bubble3D val="0"/>
            <c:spPr>
              <a:solidFill>
                <a:srgbClr val="66CCFF"/>
              </a:solidFill>
            </c:spPr>
          </c:dPt>
          <c:dPt>
            <c:idx val="33"/>
            <c:invertIfNegative val="0"/>
            <c:bubble3D val="0"/>
            <c:spPr>
              <a:solidFill>
                <a:srgbClr val="66CCFF"/>
              </a:solidFill>
            </c:spPr>
          </c:dPt>
          <c:dPt>
            <c:idx val="34"/>
            <c:invertIfNegative val="0"/>
            <c:bubble3D val="0"/>
            <c:spPr>
              <a:solidFill>
                <a:srgbClr val="66CCFF"/>
              </a:solidFill>
            </c:spPr>
          </c:dPt>
          <c:dPt>
            <c:idx val="35"/>
            <c:invertIfNegative val="0"/>
            <c:bubble3D val="0"/>
            <c:spPr>
              <a:solidFill>
                <a:srgbClr val="66CCFF"/>
              </a:solidFill>
            </c:spPr>
          </c:dPt>
          <c:errBars>
            <c:errBarType val="both"/>
            <c:errValType val="cust"/>
            <c:noEndCap val="1"/>
            <c:plus>
              <c:numRef>
                <c:f>Sheet1!$G$4:$G$39</c:f>
                <c:numCache>
                  <c:formatCode>General</c:formatCode>
                  <c:ptCount val="36"/>
                  <c:pt idx="0">
                    <c:v>0.0209300270195081</c:v>
                  </c:pt>
                  <c:pt idx="1">
                    <c:v>0.0206371309014228</c:v>
                  </c:pt>
                  <c:pt idx="2">
                    <c:v>0.217718880981189</c:v>
                  </c:pt>
                  <c:pt idx="3">
                    <c:v>0.196311559241789</c:v>
                  </c:pt>
                  <c:pt idx="4">
                    <c:v>0.0705379531154065</c:v>
                  </c:pt>
                  <c:pt idx="5">
                    <c:v>0.070565299403897</c:v>
                  </c:pt>
                  <c:pt idx="6">
                    <c:v>0.136768277638027</c:v>
                  </c:pt>
                  <c:pt idx="7">
                    <c:v>0.108587413313101</c:v>
                  </c:pt>
                  <c:pt idx="8">
                    <c:v>0.112399720872551</c:v>
                  </c:pt>
                  <c:pt idx="9">
                    <c:v>0.0521243818602579</c:v>
                  </c:pt>
                  <c:pt idx="10">
                    <c:v>0.174804778891826</c:v>
                  </c:pt>
                  <c:pt idx="11">
                    <c:v>0.117542161675142</c:v>
                  </c:pt>
                  <c:pt idx="12">
                    <c:v>0.0307328168162693</c:v>
                  </c:pt>
                  <c:pt idx="13">
                    <c:v>0.138522238495088</c:v>
                  </c:pt>
                  <c:pt idx="14">
                    <c:v>0.21243887132383</c:v>
                  </c:pt>
                  <c:pt idx="15">
                    <c:v>0.112023319820401</c:v>
                  </c:pt>
                  <c:pt idx="16">
                    <c:v>0.0199776596119825</c:v>
                  </c:pt>
                  <c:pt idx="17">
                    <c:v>0.0747570658991442</c:v>
                  </c:pt>
                  <c:pt idx="18">
                    <c:v>0.0821740374721399</c:v>
                  </c:pt>
                  <c:pt idx="19">
                    <c:v>0.0351384047151447</c:v>
                  </c:pt>
                  <c:pt idx="20">
                    <c:v>0.044409196430246</c:v>
                  </c:pt>
                  <c:pt idx="21">
                    <c:v>0.147142320257607</c:v>
                  </c:pt>
                  <c:pt idx="22">
                    <c:v>0.0493866253887403</c:v>
                  </c:pt>
                  <c:pt idx="23">
                    <c:v>0.0271117001170785</c:v>
                  </c:pt>
                  <c:pt idx="24">
                    <c:v>0.0061024871141726</c:v>
                  </c:pt>
                  <c:pt idx="25">
                    <c:v>0.067273708780784</c:v>
                  </c:pt>
                  <c:pt idx="26">
                    <c:v>0.104295076179975</c:v>
                  </c:pt>
                  <c:pt idx="27">
                    <c:v>0.143717009709012</c:v>
                  </c:pt>
                  <c:pt idx="28">
                    <c:v>0.10615413550807</c:v>
                  </c:pt>
                  <c:pt idx="29">
                    <c:v>0.0313235892335707</c:v>
                  </c:pt>
                  <c:pt idx="30">
                    <c:v>0.0229757700522119</c:v>
                  </c:pt>
                  <c:pt idx="31">
                    <c:v>0.108725433793836</c:v>
                  </c:pt>
                  <c:pt idx="32">
                    <c:v>0.0723173876156415</c:v>
                  </c:pt>
                  <c:pt idx="33">
                    <c:v>0.13478012300093</c:v>
                  </c:pt>
                  <c:pt idx="34">
                    <c:v>0.0320904857242841</c:v>
                  </c:pt>
                  <c:pt idx="35">
                    <c:v>0.0766202273862292</c:v>
                  </c:pt>
                </c:numCache>
              </c:numRef>
            </c:plus>
            <c:minus>
              <c:numRef>
                <c:f>Sheet1!$G$4:$G$39</c:f>
                <c:numCache>
                  <c:formatCode>General</c:formatCode>
                  <c:ptCount val="36"/>
                  <c:pt idx="0">
                    <c:v>0.0209300270195081</c:v>
                  </c:pt>
                  <c:pt idx="1">
                    <c:v>0.0206371309014228</c:v>
                  </c:pt>
                  <c:pt idx="2">
                    <c:v>0.217718880981189</c:v>
                  </c:pt>
                  <c:pt idx="3">
                    <c:v>0.196311559241789</c:v>
                  </c:pt>
                  <c:pt idx="4">
                    <c:v>0.0705379531154065</c:v>
                  </c:pt>
                  <c:pt idx="5">
                    <c:v>0.070565299403897</c:v>
                  </c:pt>
                  <c:pt idx="6">
                    <c:v>0.136768277638027</c:v>
                  </c:pt>
                  <c:pt idx="7">
                    <c:v>0.108587413313101</c:v>
                  </c:pt>
                  <c:pt idx="8">
                    <c:v>0.112399720872551</c:v>
                  </c:pt>
                  <c:pt idx="9">
                    <c:v>0.0521243818602579</c:v>
                  </c:pt>
                  <c:pt idx="10">
                    <c:v>0.174804778891826</c:v>
                  </c:pt>
                  <c:pt idx="11">
                    <c:v>0.117542161675142</c:v>
                  </c:pt>
                  <c:pt idx="12">
                    <c:v>0.0307328168162693</c:v>
                  </c:pt>
                  <c:pt idx="13">
                    <c:v>0.138522238495088</c:v>
                  </c:pt>
                  <c:pt idx="14">
                    <c:v>0.21243887132383</c:v>
                  </c:pt>
                  <c:pt idx="15">
                    <c:v>0.112023319820401</c:v>
                  </c:pt>
                  <c:pt idx="16">
                    <c:v>0.0199776596119825</c:v>
                  </c:pt>
                  <c:pt idx="17">
                    <c:v>0.0747570658991442</c:v>
                  </c:pt>
                  <c:pt idx="18">
                    <c:v>0.0821740374721399</c:v>
                  </c:pt>
                  <c:pt idx="19">
                    <c:v>0.0351384047151447</c:v>
                  </c:pt>
                  <c:pt idx="20">
                    <c:v>0.044409196430246</c:v>
                  </c:pt>
                  <c:pt idx="21">
                    <c:v>0.147142320257607</c:v>
                  </c:pt>
                  <c:pt idx="22">
                    <c:v>0.0493866253887403</c:v>
                  </c:pt>
                  <c:pt idx="23">
                    <c:v>0.0271117001170785</c:v>
                  </c:pt>
                  <c:pt idx="24">
                    <c:v>0.0061024871141726</c:v>
                  </c:pt>
                  <c:pt idx="25">
                    <c:v>0.067273708780784</c:v>
                  </c:pt>
                  <c:pt idx="26">
                    <c:v>0.104295076179975</c:v>
                  </c:pt>
                  <c:pt idx="27">
                    <c:v>0.143717009709012</c:v>
                  </c:pt>
                  <c:pt idx="28">
                    <c:v>0.10615413550807</c:v>
                  </c:pt>
                  <c:pt idx="29">
                    <c:v>0.0313235892335707</c:v>
                  </c:pt>
                  <c:pt idx="30">
                    <c:v>0.0229757700522119</c:v>
                  </c:pt>
                  <c:pt idx="31">
                    <c:v>0.108725433793836</c:v>
                  </c:pt>
                  <c:pt idx="32">
                    <c:v>0.0723173876156415</c:v>
                  </c:pt>
                  <c:pt idx="33">
                    <c:v>0.13478012300093</c:v>
                  </c:pt>
                  <c:pt idx="34">
                    <c:v>0.0320904857242841</c:v>
                  </c:pt>
                  <c:pt idx="35">
                    <c:v>0.0766202273862292</c:v>
                  </c:pt>
                </c:numCache>
              </c:numRef>
            </c:minus>
          </c:errBars>
          <c:cat>
            <c:strRef>
              <c:f>Sheet1!$F$4:$F$39</c:f>
              <c:strCache>
                <c:ptCount val="36"/>
                <c:pt idx="0">
                  <c:v>RWPE1 0AZA #1</c:v>
                </c:pt>
                <c:pt idx="1">
                  <c:v>RWPE1 0AZA #2</c:v>
                </c:pt>
                <c:pt idx="2">
                  <c:v>RWPE1 0AZA #3</c:v>
                </c:pt>
                <c:pt idx="3">
                  <c:v>RWPE1 0.5AZA #1</c:v>
                </c:pt>
                <c:pt idx="4">
                  <c:v>RWPE1 0.5AZA #2</c:v>
                </c:pt>
                <c:pt idx="5">
                  <c:v>RWPE1 0.5AZA #3</c:v>
                </c:pt>
                <c:pt idx="6">
                  <c:v>RWPE1 1.0AZA #1</c:v>
                </c:pt>
                <c:pt idx="7">
                  <c:v>RWPE1 1.0AZA #2</c:v>
                </c:pt>
                <c:pt idx="8">
                  <c:v>RWPE1 1.0AZA #3</c:v>
                </c:pt>
                <c:pt idx="9">
                  <c:v>CTPE 0AZA #1</c:v>
                </c:pt>
                <c:pt idx="10">
                  <c:v>CTPE 0AZA #2</c:v>
                </c:pt>
                <c:pt idx="11">
                  <c:v>CTPE 0AZA #3</c:v>
                </c:pt>
                <c:pt idx="12">
                  <c:v>CTPE 0.5AZA #1</c:v>
                </c:pt>
                <c:pt idx="13">
                  <c:v>CTPE 0.5AZA #2</c:v>
                </c:pt>
                <c:pt idx="14">
                  <c:v>CTPE 0.5AZA #3</c:v>
                </c:pt>
                <c:pt idx="15">
                  <c:v>CTPE 1.0AZA #1</c:v>
                </c:pt>
                <c:pt idx="16">
                  <c:v>CTPE 1.0AZA #2</c:v>
                </c:pt>
                <c:pt idx="17">
                  <c:v>CTPE 1.0AZA #3</c:v>
                </c:pt>
                <c:pt idx="18">
                  <c:v>CAsE-PE 0AZA #1</c:v>
                </c:pt>
                <c:pt idx="19">
                  <c:v>CAsE-PE 0AZA #2</c:v>
                </c:pt>
                <c:pt idx="20">
                  <c:v>CAsE-PE 0AZA #3</c:v>
                </c:pt>
                <c:pt idx="21">
                  <c:v>CAsE-PE 0.5AZA #1</c:v>
                </c:pt>
                <c:pt idx="22">
                  <c:v>CAsE-PE 0.5AZA #2</c:v>
                </c:pt>
                <c:pt idx="23">
                  <c:v>CAsE-PE 0.5AZA #3</c:v>
                </c:pt>
                <c:pt idx="24">
                  <c:v>CAsE-PE 1.0AZA #1</c:v>
                </c:pt>
                <c:pt idx="25">
                  <c:v>CAsE-PE 1.0AZA #2</c:v>
                </c:pt>
                <c:pt idx="26">
                  <c:v>CAsE-PE 1.0AZA #3</c:v>
                </c:pt>
                <c:pt idx="27">
                  <c:v>B26 0AZA #1</c:v>
                </c:pt>
                <c:pt idx="28">
                  <c:v>B26 0AZA #2</c:v>
                </c:pt>
                <c:pt idx="29">
                  <c:v>B26 0AZA #3</c:v>
                </c:pt>
                <c:pt idx="30">
                  <c:v>B26 0.5AZA #1</c:v>
                </c:pt>
                <c:pt idx="31">
                  <c:v>B26 0.5AZA #2</c:v>
                </c:pt>
                <c:pt idx="32">
                  <c:v>B26 0.5AZA #3</c:v>
                </c:pt>
                <c:pt idx="33">
                  <c:v>B26 1.0AZA #1</c:v>
                </c:pt>
                <c:pt idx="34">
                  <c:v>B26 1.0AZA #2</c:v>
                </c:pt>
                <c:pt idx="35">
                  <c:v>B26 1.0AZA #3</c:v>
                </c:pt>
              </c:strCache>
            </c:strRef>
          </c:cat>
          <c:val>
            <c:numRef>
              <c:f>Sheet1!$E$4:$E$39</c:f>
              <c:numCache>
                <c:formatCode>0.00</c:formatCode>
                <c:ptCount val="36"/>
                <c:pt idx="0">
                  <c:v>19.76203356113238</c:v>
                </c:pt>
                <c:pt idx="1">
                  <c:v>19.41141187646926</c:v>
                </c:pt>
                <c:pt idx="2">
                  <c:v>19.4511935929816</c:v>
                </c:pt>
                <c:pt idx="3">
                  <c:v>19.67446478803395</c:v>
                </c:pt>
                <c:pt idx="4">
                  <c:v>19.82063090301271</c:v>
                </c:pt>
                <c:pt idx="5">
                  <c:v>19.7731608870866</c:v>
                </c:pt>
                <c:pt idx="6">
                  <c:v>19.39772995723702</c:v>
                </c:pt>
                <c:pt idx="7">
                  <c:v>19.55640109627929</c:v>
                </c:pt>
                <c:pt idx="8">
                  <c:v>20.08877553685877</c:v>
                </c:pt>
                <c:pt idx="9">
                  <c:v>19.84814052530741</c:v>
                </c:pt>
                <c:pt idx="10">
                  <c:v>19.67675134241541</c:v>
                </c:pt>
                <c:pt idx="11">
                  <c:v>19.44968088609429</c:v>
                </c:pt>
                <c:pt idx="12">
                  <c:v>19.74334176139702</c:v>
                </c:pt>
                <c:pt idx="13">
                  <c:v>19.70310815839838</c:v>
                </c:pt>
                <c:pt idx="14">
                  <c:v>19.1536200097017</c:v>
                </c:pt>
                <c:pt idx="15">
                  <c:v>19.81708859663607</c:v>
                </c:pt>
                <c:pt idx="16">
                  <c:v>19.79314475606759</c:v>
                </c:pt>
                <c:pt idx="17">
                  <c:v>19.61950610834553</c:v>
                </c:pt>
                <c:pt idx="18">
                  <c:v>19.65912615346203</c:v>
                </c:pt>
                <c:pt idx="19">
                  <c:v>19.6459597040861</c:v>
                </c:pt>
                <c:pt idx="20">
                  <c:v>19.7747746173546</c:v>
                </c:pt>
                <c:pt idx="21">
                  <c:v>19.82367842097054</c:v>
                </c:pt>
                <c:pt idx="22">
                  <c:v>20.38599335627917</c:v>
                </c:pt>
                <c:pt idx="23">
                  <c:v>19.76723206002379</c:v>
                </c:pt>
                <c:pt idx="24">
                  <c:v>19.90007667473546</c:v>
                </c:pt>
                <c:pt idx="25">
                  <c:v>19.71258001629985</c:v>
                </c:pt>
                <c:pt idx="26">
                  <c:v>20.13148961422006</c:v>
                </c:pt>
                <c:pt idx="27">
                  <c:v>19.55605039272307</c:v>
                </c:pt>
                <c:pt idx="28">
                  <c:v>20.59744091481732</c:v>
                </c:pt>
                <c:pt idx="29">
                  <c:v>19.66765242760334</c:v>
                </c:pt>
                <c:pt idx="30">
                  <c:v>19.50397139352916</c:v>
                </c:pt>
                <c:pt idx="31">
                  <c:v>19.38939239367715</c:v>
                </c:pt>
                <c:pt idx="32">
                  <c:v>19.55179363103363</c:v>
                </c:pt>
                <c:pt idx="33">
                  <c:v>18.77228004936765</c:v>
                </c:pt>
                <c:pt idx="34">
                  <c:v>19.64485552688121</c:v>
                </c:pt>
                <c:pt idx="35">
                  <c:v>19.97815039326666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17447480"/>
        <c:axId val="444075912"/>
      </c:barChart>
      <c:catAx>
        <c:axId val="717447480"/>
        <c:scaling>
          <c:orientation val="minMax"/>
        </c:scaling>
        <c:delete val="0"/>
        <c:axPos val="b"/>
        <c:majorTickMark val="out"/>
        <c:minorTickMark val="none"/>
        <c:tickLblPos val="nextTo"/>
        <c:crossAx val="444075912"/>
        <c:crosses val="autoZero"/>
        <c:auto val="1"/>
        <c:lblAlgn val="ctr"/>
        <c:lblOffset val="100"/>
        <c:noMultiLvlLbl val="0"/>
      </c:catAx>
      <c:valAx>
        <c:axId val="444075912"/>
        <c:scaling>
          <c:orientation val="minMax"/>
          <c:min val="10.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CT Value</a:t>
                </a:r>
              </a:p>
            </c:rich>
          </c:tx>
          <c:layout/>
          <c:overlay val="0"/>
        </c:title>
        <c:numFmt formatCode="0.0" sourceLinked="0"/>
        <c:majorTickMark val="out"/>
        <c:minorTickMark val="none"/>
        <c:tickLblPos val="nextTo"/>
        <c:crossAx val="71744748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Nono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Sheet1!$B$4</c:f>
              <c:strCache>
                <c:ptCount val="1"/>
                <c:pt idx="0">
                  <c:v>RWPE1</c:v>
                </c:pt>
              </c:strCache>
            </c:strRef>
          </c:tx>
          <c:spPr>
            <a:ln w="47625">
              <a:noFill/>
            </a:ln>
          </c:spPr>
          <c:marker>
            <c:spPr>
              <a:solidFill>
                <a:srgbClr val="FF6FCF"/>
              </a:solidFill>
              <a:ln>
                <a:solidFill>
                  <a:srgbClr val="FF6FCF"/>
                </a:solidFill>
              </a:ln>
            </c:spPr>
          </c:marker>
          <c:xVal>
            <c:numRef>
              <c:f>Sheet1!$A$4:$A$12</c:f>
              <c:numCache>
                <c:formatCode>General</c:formatCode>
                <c:ptCount val="9"/>
                <c:pt idx="0">
                  <c:v>1.3</c:v>
                </c:pt>
                <c:pt idx="1">
                  <c:v>1.3</c:v>
                </c:pt>
                <c:pt idx="2">
                  <c:v>1.3</c:v>
                </c:pt>
                <c:pt idx="3">
                  <c:v>1.6</c:v>
                </c:pt>
                <c:pt idx="4">
                  <c:v>1.6</c:v>
                </c:pt>
                <c:pt idx="5">
                  <c:v>1.6</c:v>
                </c:pt>
                <c:pt idx="6">
                  <c:v>1.9</c:v>
                </c:pt>
                <c:pt idx="7">
                  <c:v>1.9</c:v>
                </c:pt>
                <c:pt idx="8">
                  <c:v>1.9</c:v>
                </c:pt>
              </c:numCache>
            </c:numRef>
          </c:xVal>
          <c:yVal>
            <c:numRef>
              <c:f>Sheet1!$E$4:$E$12</c:f>
              <c:numCache>
                <c:formatCode>0.00</c:formatCode>
                <c:ptCount val="9"/>
                <c:pt idx="0">
                  <c:v>19.76203356113238</c:v>
                </c:pt>
                <c:pt idx="1">
                  <c:v>19.41141187646926</c:v>
                </c:pt>
                <c:pt idx="2">
                  <c:v>19.4511935929816</c:v>
                </c:pt>
                <c:pt idx="3">
                  <c:v>19.67446478803395</c:v>
                </c:pt>
                <c:pt idx="4">
                  <c:v>19.82063090301271</c:v>
                </c:pt>
                <c:pt idx="5">
                  <c:v>19.7731608870866</c:v>
                </c:pt>
                <c:pt idx="6">
                  <c:v>19.39772995723702</c:v>
                </c:pt>
                <c:pt idx="7">
                  <c:v>19.55640109627929</c:v>
                </c:pt>
                <c:pt idx="8">
                  <c:v>20.08877553685877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Sheet1!$B$13</c:f>
              <c:strCache>
                <c:ptCount val="1"/>
                <c:pt idx="0">
                  <c:v>CTPE</c:v>
                </c:pt>
              </c:strCache>
            </c:strRef>
          </c:tx>
          <c:spPr>
            <a:ln w="47625">
              <a:noFill/>
            </a:ln>
          </c:spPr>
          <c:marker>
            <c:spPr>
              <a:solidFill>
                <a:srgbClr val="FFCC66"/>
              </a:solidFill>
              <a:ln>
                <a:solidFill>
                  <a:srgbClr val="FFCC66"/>
                </a:solidFill>
              </a:ln>
            </c:spPr>
          </c:marker>
          <c:xVal>
            <c:numRef>
              <c:f>Sheet1!$A$13:$A$21</c:f>
              <c:numCache>
                <c:formatCode>General</c:formatCode>
                <c:ptCount val="9"/>
                <c:pt idx="0">
                  <c:v>2.3</c:v>
                </c:pt>
                <c:pt idx="1">
                  <c:v>2.3</c:v>
                </c:pt>
                <c:pt idx="2">
                  <c:v>2.3</c:v>
                </c:pt>
                <c:pt idx="3">
                  <c:v>2.6</c:v>
                </c:pt>
                <c:pt idx="4">
                  <c:v>2.6</c:v>
                </c:pt>
                <c:pt idx="5">
                  <c:v>2.6</c:v>
                </c:pt>
                <c:pt idx="6">
                  <c:v>2.9</c:v>
                </c:pt>
                <c:pt idx="7">
                  <c:v>2.9</c:v>
                </c:pt>
                <c:pt idx="8">
                  <c:v>2.9</c:v>
                </c:pt>
              </c:numCache>
            </c:numRef>
          </c:xVal>
          <c:yVal>
            <c:numRef>
              <c:f>Sheet1!$E$13:$E$21</c:f>
              <c:numCache>
                <c:formatCode>0.00</c:formatCode>
                <c:ptCount val="9"/>
                <c:pt idx="0">
                  <c:v>19.84814052530741</c:v>
                </c:pt>
                <c:pt idx="1">
                  <c:v>19.67675134241541</c:v>
                </c:pt>
                <c:pt idx="2">
                  <c:v>19.44968088609429</c:v>
                </c:pt>
                <c:pt idx="3">
                  <c:v>19.74334176139702</c:v>
                </c:pt>
                <c:pt idx="4">
                  <c:v>19.70310815839838</c:v>
                </c:pt>
                <c:pt idx="5">
                  <c:v>19.1536200097017</c:v>
                </c:pt>
                <c:pt idx="6">
                  <c:v>19.81708859663607</c:v>
                </c:pt>
                <c:pt idx="7">
                  <c:v>19.79314475606759</c:v>
                </c:pt>
                <c:pt idx="8">
                  <c:v>19.61950610834553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Sheet1!$B$22</c:f>
              <c:strCache>
                <c:ptCount val="1"/>
                <c:pt idx="0">
                  <c:v>CAsE-PE</c:v>
                </c:pt>
              </c:strCache>
            </c:strRef>
          </c:tx>
          <c:spPr>
            <a:ln w="47625">
              <a:noFill/>
            </a:ln>
          </c:spPr>
          <c:marker>
            <c:spPr>
              <a:solidFill>
                <a:srgbClr val="66FF66"/>
              </a:solidFill>
              <a:ln>
                <a:solidFill>
                  <a:srgbClr val="66FF66"/>
                </a:solidFill>
              </a:ln>
            </c:spPr>
          </c:marker>
          <c:xVal>
            <c:numRef>
              <c:f>Sheet1!$A$22:$A$30</c:f>
              <c:numCache>
                <c:formatCode>General</c:formatCode>
                <c:ptCount val="9"/>
                <c:pt idx="0">
                  <c:v>3.3</c:v>
                </c:pt>
                <c:pt idx="1">
                  <c:v>3.3</c:v>
                </c:pt>
                <c:pt idx="2">
                  <c:v>3.3</c:v>
                </c:pt>
                <c:pt idx="3">
                  <c:v>3.6</c:v>
                </c:pt>
                <c:pt idx="4">
                  <c:v>3.6</c:v>
                </c:pt>
                <c:pt idx="5">
                  <c:v>3.6</c:v>
                </c:pt>
                <c:pt idx="6">
                  <c:v>3.9</c:v>
                </c:pt>
                <c:pt idx="7">
                  <c:v>3.9</c:v>
                </c:pt>
                <c:pt idx="8">
                  <c:v>3.9</c:v>
                </c:pt>
              </c:numCache>
            </c:numRef>
          </c:xVal>
          <c:yVal>
            <c:numRef>
              <c:f>Sheet1!$E$22:$E$30</c:f>
              <c:numCache>
                <c:formatCode>0.00</c:formatCode>
                <c:ptCount val="9"/>
                <c:pt idx="0">
                  <c:v>19.65912615346203</c:v>
                </c:pt>
                <c:pt idx="1">
                  <c:v>19.6459597040861</c:v>
                </c:pt>
                <c:pt idx="2">
                  <c:v>19.7747746173546</c:v>
                </c:pt>
                <c:pt idx="3">
                  <c:v>19.82367842097054</c:v>
                </c:pt>
                <c:pt idx="4">
                  <c:v>20.38599335627917</c:v>
                </c:pt>
                <c:pt idx="5">
                  <c:v>19.76723206002379</c:v>
                </c:pt>
                <c:pt idx="6">
                  <c:v>19.90007667473546</c:v>
                </c:pt>
                <c:pt idx="7">
                  <c:v>19.71258001629985</c:v>
                </c:pt>
                <c:pt idx="8">
                  <c:v>20.13148961422006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Sheet1!$B$31</c:f>
              <c:strCache>
                <c:ptCount val="1"/>
                <c:pt idx="0">
                  <c:v>B26</c:v>
                </c:pt>
              </c:strCache>
            </c:strRef>
          </c:tx>
          <c:spPr>
            <a:ln w="47625">
              <a:noFill/>
            </a:ln>
          </c:spPr>
          <c:marker>
            <c:symbol val="circle"/>
            <c:size val="9"/>
            <c:spPr>
              <a:solidFill>
                <a:srgbClr val="66CCFF"/>
              </a:solidFill>
              <a:ln>
                <a:solidFill>
                  <a:srgbClr val="66CCFF"/>
                </a:solidFill>
              </a:ln>
            </c:spPr>
          </c:marker>
          <c:xVal>
            <c:numRef>
              <c:f>Sheet1!$A$31:$A$39</c:f>
              <c:numCache>
                <c:formatCode>General</c:formatCode>
                <c:ptCount val="9"/>
                <c:pt idx="0">
                  <c:v>4.3</c:v>
                </c:pt>
                <c:pt idx="1">
                  <c:v>4.3</c:v>
                </c:pt>
                <c:pt idx="2">
                  <c:v>4.3</c:v>
                </c:pt>
                <c:pt idx="3">
                  <c:v>4.6</c:v>
                </c:pt>
                <c:pt idx="4">
                  <c:v>4.6</c:v>
                </c:pt>
                <c:pt idx="5">
                  <c:v>4.6</c:v>
                </c:pt>
                <c:pt idx="6">
                  <c:v>4.9</c:v>
                </c:pt>
                <c:pt idx="7">
                  <c:v>4.9</c:v>
                </c:pt>
                <c:pt idx="8">
                  <c:v>4.9</c:v>
                </c:pt>
              </c:numCache>
            </c:numRef>
          </c:xVal>
          <c:yVal>
            <c:numRef>
              <c:f>Sheet1!$E$31:$E$39</c:f>
              <c:numCache>
                <c:formatCode>0.00</c:formatCode>
                <c:ptCount val="9"/>
                <c:pt idx="0">
                  <c:v>19.55605039272307</c:v>
                </c:pt>
                <c:pt idx="1">
                  <c:v>20.59744091481732</c:v>
                </c:pt>
                <c:pt idx="2">
                  <c:v>19.66765242760334</c:v>
                </c:pt>
                <c:pt idx="3">
                  <c:v>19.50397139352916</c:v>
                </c:pt>
                <c:pt idx="4">
                  <c:v>19.38939239367715</c:v>
                </c:pt>
                <c:pt idx="5">
                  <c:v>19.55179363103363</c:v>
                </c:pt>
                <c:pt idx="6">
                  <c:v>18.77228004936765</c:v>
                </c:pt>
                <c:pt idx="7">
                  <c:v>19.64485552688121</c:v>
                </c:pt>
                <c:pt idx="8">
                  <c:v>19.97815039326666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Sheet1!$A$44</c:f>
              <c:strCache>
                <c:ptCount val="1"/>
                <c:pt idx="0">
                  <c:v>Avg</c:v>
                </c:pt>
              </c:strCache>
            </c:strRef>
          </c:tx>
          <c:spPr>
            <a:ln w="47625">
              <a:noFill/>
            </a:ln>
          </c:spPr>
          <c:marker>
            <c:symbol val="dash"/>
            <c:size val="11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Sheet1!$A$46:$A$57</c:f>
              <c:numCache>
                <c:formatCode>General</c:formatCode>
                <c:ptCount val="12"/>
                <c:pt idx="0">
                  <c:v>1.3</c:v>
                </c:pt>
                <c:pt idx="1">
                  <c:v>1.6</c:v>
                </c:pt>
                <c:pt idx="2">
                  <c:v>1.9</c:v>
                </c:pt>
                <c:pt idx="3">
                  <c:v>2.3</c:v>
                </c:pt>
                <c:pt idx="4">
                  <c:v>2.6</c:v>
                </c:pt>
                <c:pt idx="5">
                  <c:v>2.9</c:v>
                </c:pt>
                <c:pt idx="6">
                  <c:v>3.3</c:v>
                </c:pt>
                <c:pt idx="7">
                  <c:v>3.6</c:v>
                </c:pt>
                <c:pt idx="8">
                  <c:v>3.9</c:v>
                </c:pt>
                <c:pt idx="9">
                  <c:v>4.3</c:v>
                </c:pt>
                <c:pt idx="10">
                  <c:v>4.6</c:v>
                </c:pt>
                <c:pt idx="11">
                  <c:v>4.9</c:v>
                </c:pt>
              </c:numCache>
            </c:numRef>
          </c:xVal>
          <c:yVal>
            <c:numRef>
              <c:f>Sheet1!$E$46:$E$57</c:f>
              <c:numCache>
                <c:formatCode>0.00</c:formatCode>
                <c:ptCount val="12"/>
                <c:pt idx="0">
                  <c:v>19.54154634352775</c:v>
                </c:pt>
                <c:pt idx="1">
                  <c:v>19.75608552604442</c:v>
                </c:pt>
                <c:pt idx="2">
                  <c:v>19.68096886345836</c:v>
                </c:pt>
                <c:pt idx="3">
                  <c:v>19.65819091793904</c:v>
                </c:pt>
                <c:pt idx="4">
                  <c:v>19.5333566431657</c:v>
                </c:pt>
                <c:pt idx="5">
                  <c:v>19.7432464870164</c:v>
                </c:pt>
                <c:pt idx="6">
                  <c:v>19.69328682496758</c:v>
                </c:pt>
                <c:pt idx="7">
                  <c:v>19.99230127909117</c:v>
                </c:pt>
                <c:pt idx="8">
                  <c:v>19.91471543508512</c:v>
                </c:pt>
                <c:pt idx="9">
                  <c:v>19.94038124504791</c:v>
                </c:pt>
                <c:pt idx="10">
                  <c:v>19.48171913941331</c:v>
                </c:pt>
                <c:pt idx="11">
                  <c:v>19.46509532317184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38593720"/>
        <c:axId val="538541560"/>
      </c:scatterChart>
      <c:valAx>
        <c:axId val="53859372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538541560"/>
        <c:crosses val="autoZero"/>
        <c:crossBetween val="midCat"/>
      </c:valAx>
      <c:valAx>
        <c:axId val="5385415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CT Value</a:t>
                </a:r>
              </a:p>
            </c:rich>
          </c:tx>
          <c:layout/>
          <c:overlay val="0"/>
        </c:title>
        <c:numFmt formatCode="0.0" sourceLinked="0"/>
        <c:majorTickMark val="out"/>
        <c:minorTickMark val="none"/>
        <c:tickLblPos val="nextTo"/>
        <c:crossAx val="538593720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Nono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Sheet1!$B$4</c:f>
              <c:strCache>
                <c:ptCount val="1"/>
                <c:pt idx="0">
                  <c:v>RWPE1</c:v>
                </c:pt>
              </c:strCache>
            </c:strRef>
          </c:tx>
          <c:spPr>
            <a:ln w="47625">
              <a:noFill/>
            </a:ln>
          </c:spPr>
          <c:marker>
            <c:spPr>
              <a:solidFill>
                <a:srgbClr val="FF6FCF"/>
              </a:solidFill>
              <a:ln>
                <a:solidFill>
                  <a:srgbClr val="FF6FCF"/>
                </a:solidFill>
              </a:ln>
            </c:spPr>
          </c:marker>
          <c:xVal>
            <c:numRef>
              <c:f>Sheet1!$A$4:$A$12</c:f>
              <c:numCache>
                <c:formatCode>General</c:formatCode>
                <c:ptCount val="9"/>
                <c:pt idx="0">
                  <c:v>1.3</c:v>
                </c:pt>
                <c:pt idx="1">
                  <c:v>1.3</c:v>
                </c:pt>
                <c:pt idx="2">
                  <c:v>1.3</c:v>
                </c:pt>
                <c:pt idx="3">
                  <c:v>1.6</c:v>
                </c:pt>
                <c:pt idx="4">
                  <c:v>1.6</c:v>
                </c:pt>
                <c:pt idx="5">
                  <c:v>1.6</c:v>
                </c:pt>
                <c:pt idx="6">
                  <c:v>1.9</c:v>
                </c:pt>
                <c:pt idx="7">
                  <c:v>1.9</c:v>
                </c:pt>
                <c:pt idx="8">
                  <c:v>1.9</c:v>
                </c:pt>
              </c:numCache>
            </c:numRef>
          </c:xVal>
          <c:yVal>
            <c:numRef>
              <c:f>Sheet1!$J$4:$J$12</c:f>
              <c:numCache>
                <c:formatCode>0.00</c:formatCode>
                <c:ptCount val="9"/>
                <c:pt idx="0">
                  <c:v>0.858275536245895</c:v>
                </c:pt>
                <c:pt idx="1">
                  <c:v>1.094395700164597</c:v>
                </c:pt>
                <c:pt idx="2">
                  <c:v>1.064630461346269</c:v>
                </c:pt>
                <c:pt idx="3">
                  <c:v>0.911984718522803</c:v>
                </c:pt>
                <c:pt idx="4">
                  <c:v>0.824113780441797</c:v>
                </c:pt>
                <c:pt idx="5">
                  <c:v>0.851681227879173</c:v>
                </c:pt>
                <c:pt idx="6">
                  <c:v>1.104823863454689</c:v>
                </c:pt>
                <c:pt idx="7">
                  <c:v>0.98975629780745</c:v>
                </c:pt>
                <c:pt idx="8">
                  <c:v>0.684333181516616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Sheet1!$B$13</c:f>
              <c:strCache>
                <c:ptCount val="1"/>
                <c:pt idx="0">
                  <c:v>CTPE</c:v>
                </c:pt>
              </c:strCache>
            </c:strRef>
          </c:tx>
          <c:spPr>
            <a:ln w="47625">
              <a:noFill/>
            </a:ln>
          </c:spPr>
          <c:marker>
            <c:spPr>
              <a:solidFill>
                <a:srgbClr val="FFCC66"/>
              </a:solidFill>
              <a:ln>
                <a:solidFill>
                  <a:srgbClr val="FFCC66"/>
                </a:solidFill>
              </a:ln>
            </c:spPr>
          </c:marker>
          <c:xVal>
            <c:numRef>
              <c:f>Sheet1!$A$13:$A$21</c:f>
              <c:numCache>
                <c:formatCode>General</c:formatCode>
                <c:ptCount val="9"/>
                <c:pt idx="0">
                  <c:v>2.3</c:v>
                </c:pt>
                <c:pt idx="1">
                  <c:v>2.3</c:v>
                </c:pt>
                <c:pt idx="2">
                  <c:v>2.3</c:v>
                </c:pt>
                <c:pt idx="3">
                  <c:v>2.6</c:v>
                </c:pt>
                <c:pt idx="4">
                  <c:v>2.6</c:v>
                </c:pt>
                <c:pt idx="5">
                  <c:v>2.6</c:v>
                </c:pt>
                <c:pt idx="6">
                  <c:v>2.9</c:v>
                </c:pt>
                <c:pt idx="7">
                  <c:v>2.9</c:v>
                </c:pt>
                <c:pt idx="8">
                  <c:v>2.9</c:v>
                </c:pt>
              </c:numCache>
            </c:numRef>
          </c:xVal>
          <c:yVal>
            <c:numRef>
              <c:f>Sheet1!$J$13:$J$21</c:f>
              <c:numCache>
                <c:formatCode>0.00</c:formatCode>
                <c:ptCount val="9"/>
                <c:pt idx="0">
                  <c:v>0.808548274783766</c:v>
                </c:pt>
                <c:pt idx="1">
                  <c:v>0.910540441700609</c:v>
                </c:pt>
                <c:pt idx="2">
                  <c:v>1.065747342180188</c:v>
                </c:pt>
                <c:pt idx="3">
                  <c:v>0.869467846694758</c:v>
                </c:pt>
                <c:pt idx="4">
                  <c:v>0.8940566700824</c:v>
                </c:pt>
                <c:pt idx="5">
                  <c:v>1.308511255200677</c:v>
                </c:pt>
                <c:pt idx="6">
                  <c:v>0.826139745904677</c:v>
                </c:pt>
                <c:pt idx="7">
                  <c:v>0.839965272479795</c:v>
                </c:pt>
                <c:pt idx="8">
                  <c:v>0.947396492079812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Sheet1!$B$22</c:f>
              <c:strCache>
                <c:ptCount val="1"/>
                <c:pt idx="0">
                  <c:v>CAsE-PE</c:v>
                </c:pt>
              </c:strCache>
            </c:strRef>
          </c:tx>
          <c:spPr>
            <a:ln w="47625">
              <a:noFill/>
            </a:ln>
          </c:spPr>
          <c:marker>
            <c:spPr>
              <a:solidFill>
                <a:srgbClr val="66FF66"/>
              </a:solidFill>
              <a:ln>
                <a:solidFill>
                  <a:srgbClr val="66FF66"/>
                </a:solidFill>
              </a:ln>
            </c:spPr>
          </c:marker>
          <c:xVal>
            <c:numRef>
              <c:f>Sheet1!$A$22:$A$30</c:f>
              <c:numCache>
                <c:formatCode>General</c:formatCode>
                <c:ptCount val="9"/>
                <c:pt idx="0">
                  <c:v>3.3</c:v>
                </c:pt>
                <c:pt idx="1">
                  <c:v>3.3</c:v>
                </c:pt>
                <c:pt idx="2">
                  <c:v>3.3</c:v>
                </c:pt>
                <c:pt idx="3">
                  <c:v>3.6</c:v>
                </c:pt>
                <c:pt idx="4">
                  <c:v>3.6</c:v>
                </c:pt>
                <c:pt idx="5">
                  <c:v>3.6</c:v>
                </c:pt>
                <c:pt idx="6">
                  <c:v>3.9</c:v>
                </c:pt>
                <c:pt idx="7">
                  <c:v>3.9</c:v>
                </c:pt>
                <c:pt idx="8">
                  <c:v>3.9</c:v>
                </c:pt>
              </c:numCache>
            </c:numRef>
          </c:xVal>
          <c:yVal>
            <c:numRef>
              <c:f>Sheet1!$J$22:$J$30</c:f>
              <c:numCache>
                <c:formatCode>0.00</c:formatCode>
                <c:ptCount val="9"/>
                <c:pt idx="0">
                  <c:v>0.921732605009815</c:v>
                </c:pt>
                <c:pt idx="1">
                  <c:v>0.93018310372934</c:v>
                </c:pt>
                <c:pt idx="2">
                  <c:v>0.850729110235855</c:v>
                </c:pt>
                <c:pt idx="3">
                  <c:v>0.82237477758952</c:v>
                </c:pt>
                <c:pt idx="4">
                  <c:v>0.556924238132846</c:v>
                </c:pt>
                <c:pt idx="5">
                  <c:v>0.855188455895103</c:v>
                </c:pt>
                <c:pt idx="6">
                  <c:v>0.779958716532343</c:v>
                </c:pt>
                <c:pt idx="7">
                  <c:v>0.888206064704788</c:v>
                </c:pt>
                <c:pt idx="8">
                  <c:v>0.664369030694001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Sheet1!$B$31</c:f>
              <c:strCache>
                <c:ptCount val="1"/>
                <c:pt idx="0">
                  <c:v>B26</c:v>
                </c:pt>
              </c:strCache>
            </c:strRef>
          </c:tx>
          <c:spPr>
            <a:ln w="47625">
              <a:noFill/>
            </a:ln>
          </c:spPr>
          <c:marker>
            <c:symbol val="circle"/>
            <c:size val="9"/>
            <c:spPr>
              <a:solidFill>
                <a:srgbClr val="66CCFF"/>
              </a:solidFill>
              <a:ln>
                <a:solidFill>
                  <a:srgbClr val="66CCFF"/>
                </a:solidFill>
              </a:ln>
            </c:spPr>
          </c:marker>
          <c:xVal>
            <c:numRef>
              <c:f>Sheet1!$A$31:$A$39</c:f>
              <c:numCache>
                <c:formatCode>General</c:formatCode>
                <c:ptCount val="9"/>
                <c:pt idx="0">
                  <c:v>4.3</c:v>
                </c:pt>
                <c:pt idx="1">
                  <c:v>4.3</c:v>
                </c:pt>
                <c:pt idx="2">
                  <c:v>4.3</c:v>
                </c:pt>
                <c:pt idx="3">
                  <c:v>4.6</c:v>
                </c:pt>
                <c:pt idx="4">
                  <c:v>4.6</c:v>
                </c:pt>
                <c:pt idx="5">
                  <c:v>4.6</c:v>
                </c:pt>
                <c:pt idx="6">
                  <c:v>4.9</c:v>
                </c:pt>
                <c:pt idx="7">
                  <c:v>4.9</c:v>
                </c:pt>
                <c:pt idx="8">
                  <c:v>4.9</c:v>
                </c:pt>
              </c:numCache>
            </c:numRef>
          </c:xVal>
          <c:yVal>
            <c:numRef>
              <c:f>Sheet1!$J$31:$J$39</c:f>
              <c:numCache>
                <c:formatCode>0.00</c:formatCode>
                <c:ptCount val="9"/>
                <c:pt idx="0">
                  <c:v>0.989996926101359</c:v>
                </c:pt>
                <c:pt idx="1">
                  <c:v>0.480998876297991</c:v>
                </c:pt>
                <c:pt idx="2">
                  <c:v>0.91630126484537</c:v>
                </c:pt>
                <c:pt idx="3">
                  <c:v>1.026387104732077</c:v>
                </c:pt>
                <c:pt idx="4">
                  <c:v>1.111227301288177</c:v>
                </c:pt>
                <c:pt idx="5">
                  <c:v>0.99292228737949</c:v>
                </c:pt>
                <c:pt idx="6">
                  <c:v>1.704402761561875</c:v>
                </c:pt>
                <c:pt idx="7">
                  <c:v>0.930895298680424</c:v>
                </c:pt>
                <c:pt idx="8">
                  <c:v>0.738871788664137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Sheet1!$A$44</c:f>
              <c:strCache>
                <c:ptCount val="1"/>
                <c:pt idx="0">
                  <c:v>Avg</c:v>
                </c:pt>
              </c:strCache>
            </c:strRef>
          </c:tx>
          <c:spPr>
            <a:ln w="47625">
              <a:noFill/>
            </a:ln>
          </c:spPr>
          <c:marker>
            <c:symbol val="dash"/>
            <c:size val="11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Sheet1!$A$46:$A$57</c:f>
              <c:numCache>
                <c:formatCode>General</c:formatCode>
                <c:ptCount val="12"/>
                <c:pt idx="0">
                  <c:v>1.3</c:v>
                </c:pt>
                <c:pt idx="1">
                  <c:v>1.6</c:v>
                </c:pt>
                <c:pt idx="2">
                  <c:v>1.9</c:v>
                </c:pt>
                <c:pt idx="3">
                  <c:v>2.3</c:v>
                </c:pt>
                <c:pt idx="4">
                  <c:v>2.6</c:v>
                </c:pt>
                <c:pt idx="5">
                  <c:v>2.9</c:v>
                </c:pt>
                <c:pt idx="6">
                  <c:v>3.3</c:v>
                </c:pt>
                <c:pt idx="7">
                  <c:v>3.6</c:v>
                </c:pt>
                <c:pt idx="8">
                  <c:v>3.9</c:v>
                </c:pt>
                <c:pt idx="9">
                  <c:v>4.3</c:v>
                </c:pt>
                <c:pt idx="10">
                  <c:v>4.6</c:v>
                </c:pt>
                <c:pt idx="11">
                  <c:v>4.9</c:v>
                </c:pt>
              </c:numCache>
            </c:numRef>
          </c:xVal>
          <c:yVal>
            <c:numRef>
              <c:f>Sheet1!$J$46:$J$57</c:f>
              <c:numCache>
                <c:formatCode>0.00</c:formatCode>
                <c:ptCount val="12"/>
                <c:pt idx="0">
                  <c:v>1.0</c:v>
                </c:pt>
                <c:pt idx="1">
                  <c:v>0.861821393863941</c:v>
                </c:pt>
                <c:pt idx="2">
                  <c:v>0.907882488600905</c:v>
                </c:pt>
                <c:pt idx="3">
                  <c:v>0.922330317292139</c:v>
                </c:pt>
                <c:pt idx="4">
                  <c:v>1.005692810525093</c:v>
                </c:pt>
                <c:pt idx="5">
                  <c:v>0.869525267524213</c:v>
                </c:pt>
                <c:pt idx="6">
                  <c:v>0.900163840805317</c:v>
                </c:pt>
                <c:pt idx="7">
                  <c:v>0.731659883732308</c:v>
                </c:pt>
                <c:pt idx="8">
                  <c:v>0.772084635349179</c:v>
                </c:pt>
                <c:pt idx="9">
                  <c:v>0.758470565231019</c:v>
                </c:pt>
                <c:pt idx="10">
                  <c:v>1.04234090908655</c:v>
                </c:pt>
                <c:pt idx="11">
                  <c:v>1.054421008543595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17433688"/>
        <c:axId val="4452248"/>
      </c:scatterChart>
      <c:valAx>
        <c:axId val="51743368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4452248"/>
        <c:crosses val="autoZero"/>
        <c:crossBetween val="midCat"/>
      </c:valAx>
      <c:valAx>
        <c:axId val="4452248"/>
        <c:scaling>
          <c:logBase val="10.0"/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Fold Change (Relative to RWPE1 0AZA)</a:t>
                </a:r>
              </a:p>
            </c:rich>
          </c:tx>
          <c:layout/>
          <c:overlay val="0"/>
        </c:title>
        <c:numFmt formatCode="0.0" sourceLinked="0"/>
        <c:majorTickMark val="out"/>
        <c:minorTickMark val="none"/>
        <c:tickLblPos val="nextTo"/>
        <c:crossAx val="517433688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4" Type="http://schemas.openxmlformats.org/officeDocument/2006/relationships/chart" Target="../charts/chart4.xml"/><Relationship Id="rId5" Type="http://schemas.openxmlformats.org/officeDocument/2006/relationships/chart" Target="../charts/chart5.xml"/><Relationship Id="rId6" Type="http://schemas.openxmlformats.org/officeDocument/2006/relationships/chart" Target="../charts/chart6.xml"/><Relationship Id="rId1" Type="http://schemas.openxmlformats.org/officeDocument/2006/relationships/chart" Target="../charts/chart1.xml"/><Relationship Id="rId2" Type="http://schemas.openxmlformats.org/officeDocument/2006/relationships/chart" Target="../charts/chart2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Relationship Id="rId2" Type="http://schemas.openxmlformats.org/officeDocument/2006/relationships/chart" Target="../charts/chart8.xml"/><Relationship Id="rId3" Type="http://schemas.openxmlformats.org/officeDocument/2006/relationships/chart" Target="../charts/chart9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4" Type="http://schemas.openxmlformats.org/officeDocument/2006/relationships/chart" Target="../charts/chart13.xml"/><Relationship Id="rId1" Type="http://schemas.openxmlformats.org/officeDocument/2006/relationships/chart" Target="../charts/chart10.xml"/><Relationship Id="rId2" Type="http://schemas.openxmlformats.org/officeDocument/2006/relationships/chart" Target="../charts/chart1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12700</xdr:colOff>
      <xdr:row>1</xdr:row>
      <xdr:rowOff>38100</xdr:rowOff>
    </xdr:from>
    <xdr:to>
      <xdr:col>12</xdr:col>
      <xdr:colOff>774700</xdr:colOff>
      <xdr:row>17</xdr:row>
      <xdr:rowOff>139700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800100</xdr:colOff>
      <xdr:row>1</xdr:row>
      <xdr:rowOff>38100</xdr:rowOff>
    </xdr:from>
    <xdr:to>
      <xdr:col>17</xdr:col>
      <xdr:colOff>609600</xdr:colOff>
      <xdr:row>17</xdr:row>
      <xdr:rowOff>139700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12700</xdr:colOff>
      <xdr:row>17</xdr:row>
      <xdr:rowOff>152400</xdr:rowOff>
    </xdr:from>
    <xdr:to>
      <xdr:col>12</xdr:col>
      <xdr:colOff>774700</xdr:colOff>
      <xdr:row>34</xdr:row>
      <xdr:rowOff>88900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12700</xdr:colOff>
      <xdr:row>34</xdr:row>
      <xdr:rowOff>101600</xdr:rowOff>
    </xdr:from>
    <xdr:to>
      <xdr:col>12</xdr:col>
      <xdr:colOff>774700</xdr:colOff>
      <xdr:row>51</xdr:row>
      <xdr:rowOff>38100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12</xdr:col>
      <xdr:colOff>787400</xdr:colOff>
      <xdr:row>17</xdr:row>
      <xdr:rowOff>152400</xdr:rowOff>
    </xdr:from>
    <xdr:to>
      <xdr:col>17</xdr:col>
      <xdr:colOff>596900</xdr:colOff>
      <xdr:row>34</xdr:row>
      <xdr:rowOff>88900</xdr:rowOff>
    </xdr:to>
    <xdr:graphicFrame macro="">
      <xdr:nvGraphicFramePr>
        <xdr:cNvPr id="7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12</xdr:col>
      <xdr:colOff>800100</xdr:colOff>
      <xdr:row>34</xdr:row>
      <xdr:rowOff>114300</xdr:rowOff>
    </xdr:from>
    <xdr:to>
      <xdr:col>17</xdr:col>
      <xdr:colOff>609600</xdr:colOff>
      <xdr:row>51</xdr:row>
      <xdr:rowOff>50800</xdr:rowOff>
    </xdr:to>
    <xdr:graphicFrame macro="">
      <xdr:nvGraphicFramePr>
        <xdr:cNvPr id="8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31750</xdr:colOff>
      <xdr:row>2</xdr:row>
      <xdr:rowOff>19050</xdr:rowOff>
    </xdr:from>
    <xdr:to>
      <xdr:col>18</xdr:col>
      <xdr:colOff>25400</xdr:colOff>
      <xdr:row>22</xdr:row>
      <xdr:rowOff>25400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285750</xdr:colOff>
      <xdr:row>22</xdr:row>
      <xdr:rowOff>120650</xdr:rowOff>
    </xdr:from>
    <xdr:to>
      <xdr:col>16</xdr:col>
      <xdr:colOff>95250</xdr:colOff>
      <xdr:row>39</xdr:row>
      <xdr:rowOff>57150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11</xdr:col>
      <xdr:colOff>292100</xdr:colOff>
      <xdr:row>39</xdr:row>
      <xdr:rowOff>63500</xdr:rowOff>
    </xdr:from>
    <xdr:to>
      <xdr:col>16</xdr:col>
      <xdr:colOff>101600</xdr:colOff>
      <xdr:row>56</xdr:row>
      <xdr:rowOff>0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508000</xdr:colOff>
      <xdr:row>30</xdr:row>
      <xdr:rowOff>12700</xdr:rowOff>
    </xdr:from>
    <xdr:to>
      <xdr:col>18</xdr:col>
      <xdr:colOff>520700</xdr:colOff>
      <xdr:row>49</xdr:row>
      <xdr:rowOff>114300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45</xdr:row>
      <xdr:rowOff>88900</xdr:rowOff>
    </xdr:from>
    <xdr:to>
      <xdr:col>8</xdr:col>
      <xdr:colOff>317500</xdr:colOff>
      <xdr:row>62</xdr:row>
      <xdr:rowOff>25400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330200</xdr:colOff>
      <xdr:row>45</xdr:row>
      <xdr:rowOff>88900</xdr:rowOff>
    </xdr:from>
    <xdr:to>
      <xdr:col>13</xdr:col>
      <xdr:colOff>444500</xdr:colOff>
      <xdr:row>62</xdr:row>
      <xdr:rowOff>25400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457200</xdr:colOff>
      <xdr:row>45</xdr:row>
      <xdr:rowOff>88900</xdr:rowOff>
    </xdr:from>
    <xdr:to>
      <xdr:col>18</xdr:col>
      <xdr:colOff>266700</xdr:colOff>
      <xdr:row>62</xdr:row>
      <xdr:rowOff>25400</xdr:rowOff>
    </xdr:to>
    <xdr:graphicFrame macro="">
      <xdr:nvGraphicFramePr>
        <xdr:cNvPr id="12" name="Chart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336550</xdr:colOff>
      <xdr:row>5</xdr:row>
      <xdr:rowOff>57150</xdr:rowOff>
    </xdr:from>
    <xdr:to>
      <xdr:col>11</xdr:col>
      <xdr:colOff>146050</xdr:colOff>
      <xdr:row>21</xdr:row>
      <xdr:rowOff>158750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Urban Pop">
      <a:dk1>
        <a:srgbClr val="000000"/>
      </a:dk1>
      <a:lt1>
        <a:srgbClr val="FFFFFF"/>
      </a:lt1>
      <a:dk2>
        <a:srgbClr val="282828"/>
      </a:dk2>
      <a:lt2>
        <a:srgbClr val="D4D4D4"/>
      </a:lt2>
      <a:accent1>
        <a:srgbClr val="86CE24"/>
      </a:accent1>
      <a:accent2>
        <a:srgbClr val="00A2E6"/>
      </a:accent2>
      <a:accent3>
        <a:srgbClr val="FAC810"/>
      </a:accent3>
      <a:accent4>
        <a:srgbClr val="7D8F8C"/>
      </a:accent4>
      <a:accent5>
        <a:srgbClr val="D06B20"/>
      </a:accent5>
      <a:accent6>
        <a:srgbClr val="958B8B"/>
      </a:accent6>
      <a:hlink>
        <a:srgbClr val="FF9900"/>
      </a:hlink>
      <a:folHlink>
        <a:srgbClr val="969696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50"/>
  <sheetViews>
    <sheetView workbookViewId="0">
      <selection activeCell="H22" sqref="H22"/>
    </sheetView>
  </sheetViews>
  <sheetFormatPr baseColWidth="10" defaultRowHeight="13" customHeight="1" x14ac:dyDescent="0"/>
  <cols>
    <col min="1" max="1" width="4.140625" bestFit="1" customWidth="1"/>
    <col min="2" max="2" width="5.85546875" bestFit="1" customWidth="1"/>
    <col min="3" max="3" width="6.28515625" bestFit="1" customWidth="1"/>
    <col min="5" max="5" width="15.5703125" bestFit="1" customWidth="1"/>
    <col min="6" max="6" width="15.5703125" customWidth="1"/>
    <col min="7" max="7" width="8" bestFit="1" customWidth="1"/>
  </cols>
  <sheetData>
    <row r="1" spans="1:7" ht="18">
      <c r="A1" s="8" t="s">
        <v>183</v>
      </c>
    </row>
    <row r="2" spans="1:7" ht="13" customHeight="1">
      <c r="B2" s="7" t="s">
        <v>53</v>
      </c>
      <c r="C2" s="7" t="s">
        <v>54</v>
      </c>
      <c r="D2" s="7" t="s">
        <v>55</v>
      </c>
      <c r="E2" s="74" t="s">
        <v>115</v>
      </c>
      <c r="F2" s="75" t="s">
        <v>141</v>
      </c>
      <c r="G2" s="75" t="s">
        <v>144</v>
      </c>
    </row>
    <row r="3" spans="1:7" ht="13" customHeight="1">
      <c r="A3">
        <v>1</v>
      </c>
      <c r="B3" s="47" t="s">
        <v>68</v>
      </c>
      <c r="C3" s="48">
        <v>31.536106483950782</v>
      </c>
      <c r="D3" s="49">
        <v>76</v>
      </c>
      <c r="E3" s="50" t="s">
        <v>103</v>
      </c>
      <c r="F3" s="50" t="s">
        <v>142</v>
      </c>
      <c r="G3" s="50"/>
    </row>
    <row r="4" spans="1:7" ht="13" customHeight="1">
      <c r="A4">
        <v>1</v>
      </c>
      <c r="B4" s="51" t="s">
        <v>69</v>
      </c>
      <c r="C4" s="52">
        <v>31.650032353850673</v>
      </c>
      <c r="D4" s="53">
        <v>76</v>
      </c>
      <c r="E4" s="54" t="s">
        <v>104</v>
      </c>
      <c r="F4" s="50" t="s">
        <v>142</v>
      </c>
      <c r="G4" s="50"/>
    </row>
    <row r="5" spans="1:7" ht="13" customHeight="1">
      <c r="A5">
        <v>1</v>
      </c>
      <c r="B5" s="51" t="s">
        <v>70</v>
      </c>
      <c r="C5" s="52">
        <v>33.025528349316779</v>
      </c>
      <c r="D5" s="53">
        <v>76.5</v>
      </c>
      <c r="E5" s="54" t="s">
        <v>105</v>
      </c>
      <c r="F5" s="50" t="s">
        <v>142</v>
      </c>
      <c r="G5" s="50"/>
    </row>
    <row r="6" spans="1:7" ht="13" customHeight="1">
      <c r="A6">
        <v>1</v>
      </c>
      <c r="B6" s="51" t="s">
        <v>71</v>
      </c>
      <c r="C6" s="52">
        <v>31.776177484574522</v>
      </c>
      <c r="D6" s="53">
        <v>76.5</v>
      </c>
      <c r="E6" s="54" t="s">
        <v>106</v>
      </c>
      <c r="F6" s="50" t="s">
        <v>142</v>
      </c>
      <c r="G6" s="50"/>
    </row>
    <row r="7" spans="1:7" ht="13" customHeight="1">
      <c r="A7">
        <v>1</v>
      </c>
      <c r="B7" s="51" t="s">
        <v>7</v>
      </c>
      <c r="C7" s="52">
        <v>32.438035631697929</v>
      </c>
      <c r="D7" s="53">
        <v>76</v>
      </c>
      <c r="E7" s="54" t="s">
        <v>107</v>
      </c>
      <c r="F7" s="50" t="s">
        <v>142</v>
      </c>
      <c r="G7" s="50"/>
    </row>
    <row r="8" spans="1:7" ht="13" customHeight="1">
      <c r="A8">
        <v>1</v>
      </c>
      <c r="B8" s="51" t="s">
        <v>8</v>
      </c>
      <c r="C8" s="52">
        <v>32.992552263780084</v>
      </c>
      <c r="D8" s="53">
        <v>75.5</v>
      </c>
      <c r="E8" s="54" t="s">
        <v>108</v>
      </c>
      <c r="F8" s="50" t="s">
        <v>142</v>
      </c>
      <c r="G8" s="50"/>
    </row>
    <row r="9" spans="1:7" ht="13" customHeight="1">
      <c r="A9">
        <v>1</v>
      </c>
      <c r="B9" s="51" t="s">
        <v>72</v>
      </c>
      <c r="C9" s="52">
        <v>34.210766344905537</v>
      </c>
      <c r="D9" s="53">
        <v>81</v>
      </c>
      <c r="E9" s="54" t="s">
        <v>109</v>
      </c>
      <c r="F9" s="50" t="s">
        <v>142</v>
      </c>
      <c r="G9" s="50"/>
    </row>
    <row r="10" spans="1:7" ht="13" customHeight="1">
      <c r="A10">
        <v>1</v>
      </c>
      <c r="B10" s="51" t="s">
        <v>73</v>
      </c>
      <c r="C10" s="52">
        <v>36.190616699106364</v>
      </c>
      <c r="D10" s="53">
        <v>76.5</v>
      </c>
      <c r="E10" s="54" t="s">
        <v>110</v>
      </c>
      <c r="F10" s="50" t="s">
        <v>142</v>
      </c>
      <c r="G10" s="50"/>
    </row>
    <row r="11" spans="1:7" ht="13" customHeight="1">
      <c r="A11">
        <v>1</v>
      </c>
      <c r="B11" s="51" t="s">
        <v>74</v>
      </c>
      <c r="C11" s="52" t="s">
        <v>45</v>
      </c>
      <c r="D11" s="53">
        <v>56.5</v>
      </c>
      <c r="E11" s="54" t="s">
        <v>111</v>
      </c>
      <c r="F11" s="50" t="s">
        <v>142</v>
      </c>
      <c r="G11" s="50"/>
    </row>
    <row r="12" spans="1:7" ht="13" customHeight="1">
      <c r="A12">
        <v>1</v>
      </c>
      <c r="B12" s="51" t="s">
        <v>75</v>
      </c>
      <c r="C12" s="52" t="s">
        <v>45</v>
      </c>
      <c r="D12" s="53">
        <v>55.5</v>
      </c>
      <c r="E12" s="54" t="s">
        <v>112</v>
      </c>
      <c r="F12" s="50" t="s">
        <v>142</v>
      </c>
      <c r="G12" s="50"/>
    </row>
    <row r="13" spans="1:7" ht="13" customHeight="1">
      <c r="A13">
        <v>1</v>
      </c>
      <c r="B13" s="51" t="s">
        <v>76</v>
      </c>
      <c r="C13" s="52" t="s">
        <v>45</v>
      </c>
      <c r="D13" s="53">
        <v>58</v>
      </c>
      <c r="E13" s="54" t="s">
        <v>113</v>
      </c>
      <c r="F13" s="50" t="s">
        <v>142</v>
      </c>
      <c r="G13" s="50"/>
    </row>
    <row r="14" spans="1:7" ht="13" customHeight="1">
      <c r="A14" s="57">
        <v>1</v>
      </c>
      <c r="B14" s="58" t="s">
        <v>77</v>
      </c>
      <c r="C14" s="59">
        <v>32.669705652336447</v>
      </c>
      <c r="D14" s="60">
        <v>75.5</v>
      </c>
      <c r="E14" s="61" t="s">
        <v>114</v>
      </c>
      <c r="F14" s="61" t="s">
        <v>142</v>
      </c>
      <c r="G14" s="61"/>
    </row>
    <row r="15" spans="1:7" ht="13" customHeight="1">
      <c r="A15">
        <v>1</v>
      </c>
      <c r="B15" s="43" t="s">
        <v>9</v>
      </c>
      <c r="C15" s="44">
        <v>20.351071738566873</v>
      </c>
      <c r="D15" s="45">
        <v>81</v>
      </c>
      <c r="E15" s="46" t="s">
        <v>103</v>
      </c>
      <c r="F15" s="46" t="s">
        <v>116</v>
      </c>
      <c r="G15" s="82">
        <f>C3-AVERAGE(C15,C27)</f>
        <v>11.150113127671609</v>
      </c>
    </row>
    <row r="16" spans="1:7" ht="13" customHeight="1">
      <c r="A16">
        <v>1</v>
      </c>
      <c r="B16" s="43" t="s">
        <v>10</v>
      </c>
      <c r="C16" s="44">
        <v>20.032329075627516</v>
      </c>
      <c r="D16" s="45">
        <v>81</v>
      </c>
      <c r="E16" s="46" t="s">
        <v>104</v>
      </c>
      <c r="F16" s="46" t="s">
        <v>116</v>
      </c>
      <c r="G16" s="82">
        <f t="shared" ref="G16:G26" si="0">C4-AVERAGE(C16,C28)</f>
        <v>11.671881960584013</v>
      </c>
    </row>
    <row r="17" spans="1:13" ht="13" customHeight="1">
      <c r="A17">
        <v>1</v>
      </c>
      <c r="B17" s="43" t="s">
        <v>11</v>
      </c>
      <c r="C17" s="44">
        <v>19.723263685361648</v>
      </c>
      <c r="D17" s="45">
        <v>81</v>
      </c>
      <c r="E17" s="46" t="s">
        <v>105</v>
      </c>
      <c r="F17" s="46" t="s">
        <v>116</v>
      </c>
      <c r="G17" s="82">
        <f t="shared" si="0"/>
        <v>13.252367462230175</v>
      </c>
    </row>
    <row r="18" spans="1:13" ht="13" customHeight="1">
      <c r="A18">
        <v>1</v>
      </c>
      <c r="B18" s="43" t="s">
        <v>12</v>
      </c>
      <c r="C18" s="44">
        <v>19.532795745690109</v>
      </c>
      <c r="D18" s="45">
        <v>81</v>
      </c>
      <c r="E18" s="46" t="s">
        <v>106</v>
      </c>
      <c r="F18" s="46" t="s">
        <v>116</v>
      </c>
      <c r="G18" s="82">
        <f t="shared" si="0"/>
        <v>12.326496598480229</v>
      </c>
    </row>
    <row r="19" spans="1:13" ht="13" customHeight="1">
      <c r="A19">
        <v>1</v>
      </c>
      <c r="B19" s="43" t="s">
        <v>13</v>
      </c>
      <c r="C19" s="44">
        <v>19.500657515852911</v>
      </c>
      <c r="D19" s="45">
        <v>81</v>
      </c>
      <c r="E19" s="46" t="s">
        <v>107</v>
      </c>
      <c r="F19" s="46" t="s">
        <v>116</v>
      </c>
      <c r="G19" s="82">
        <f t="shared" si="0"/>
        <v>12.886242000664303</v>
      </c>
    </row>
    <row r="20" spans="1:13" ht="13" customHeight="1">
      <c r="A20">
        <v>1</v>
      </c>
      <c r="B20" s="43" t="s">
        <v>14</v>
      </c>
      <c r="C20" s="44">
        <v>18.676976110424533</v>
      </c>
      <c r="D20" s="45">
        <v>81</v>
      </c>
      <c r="E20" s="46" t="s">
        <v>108</v>
      </c>
      <c r="F20" s="46" t="s">
        <v>116</v>
      </c>
      <c r="G20" s="82">
        <f t="shared" si="0"/>
        <v>14.220272214412436</v>
      </c>
    </row>
    <row r="21" spans="1:13" ht="13" customHeight="1">
      <c r="A21">
        <v>1</v>
      </c>
      <c r="B21" s="43" t="s">
        <v>15</v>
      </c>
      <c r="C21" s="44">
        <v>19.535651553268774</v>
      </c>
      <c r="D21" s="45">
        <v>81.5</v>
      </c>
      <c r="E21" s="46" t="s">
        <v>109</v>
      </c>
      <c r="F21" s="46" t="s">
        <v>116</v>
      </c>
      <c r="G21" s="82">
        <f t="shared" si="0"/>
        <v>14.536301556871589</v>
      </c>
    </row>
    <row r="22" spans="1:13" ht="13" customHeight="1">
      <c r="A22">
        <v>1</v>
      </c>
      <c r="B22" s="43" t="s">
        <v>16</v>
      </c>
      <c r="C22" s="44">
        <v>19.667546926948422</v>
      </c>
      <c r="D22" s="45">
        <v>81.5</v>
      </c>
      <c r="E22" s="46" t="s">
        <v>110</v>
      </c>
      <c r="F22" s="46" t="s">
        <v>116</v>
      </c>
      <c r="G22" s="82">
        <f t="shared" si="0"/>
        <v>16.545761172225156</v>
      </c>
    </row>
    <row r="23" spans="1:13" ht="13" customHeight="1">
      <c r="A23">
        <v>1</v>
      </c>
      <c r="B23" s="43" t="s">
        <v>17</v>
      </c>
      <c r="C23" s="44">
        <v>19.003403043201004</v>
      </c>
      <c r="D23" s="45">
        <v>81</v>
      </c>
      <c r="E23" s="46" t="s">
        <v>111</v>
      </c>
      <c r="F23" s="46" t="s">
        <v>116</v>
      </c>
      <c r="G23" s="82" t="e">
        <f t="shared" si="0"/>
        <v>#VALUE!</v>
      </c>
    </row>
    <row r="24" spans="1:13" ht="13" customHeight="1">
      <c r="A24">
        <v>1</v>
      </c>
      <c r="B24" s="43" t="s">
        <v>18</v>
      </c>
      <c r="C24" s="44">
        <v>20.522378605748564</v>
      </c>
      <c r="D24" s="45">
        <v>81</v>
      </c>
      <c r="E24" s="46" t="s">
        <v>112</v>
      </c>
      <c r="F24" s="46" t="s">
        <v>116</v>
      </c>
      <c r="G24" s="82" t="e">
        <f t="shared" si="0"/>
        <v>#VALUE!</v>
      </c>
    </row>
    <row r="25" spans="1:13" ht="13" customHeight="1">
      <c r="A25">
        <v>1</v>
      </c>
      <c r="B25" s="43" t="s">
        <v>19</v>
      </c>
      <c r="C25" s="44">
        <v>19.312511902154075</v>
      </c>
      <c r="D25" s="45">
        <v>81</v>
      </c>
      <c r="E25" s="46" t="s">
        <v>113</v>
      </c>
      <c r="F25" s="46" t="s">
        <v>116</v>
      </c>
      <c r="G25" s="82" t="e">
        <f t="shared" si="0"/>
        <v>#VALUE!</v>
      </c>
    </row>
    <row r="26" spans="1:13" ht="13" customHeight="1">
      <c r="A26" s="57">
        <v>1</v>
      </c>
      <c r="B26" s="64" t="s">
        <v>20</v>
      </c>
      <c r="C26" s="65">
        <v>19.721610378221268</v>
      </c>
      <c r="D26" s="66">
        <v>81</v>
      </c>
      <c r="E26" s="67" t="s">
        <v>114</v>
      </c>
      <c r="F26" s="67" t="s">
        <v>116</v>
      </c>
      <c r="G26" s="83">
        <f t="shared" si="0"/>
        <v>12.926363890939431</v>
      </c>
      <c r="M26" s="30"/>
    </row>
    <row r="27" spans="1:13" ht="13" customHeight="1">
      <c r="A27">
        <v>1</v>
      </c>
      <c r="B27" s="43" t="s">
        <v>21</v>
      </c>
      <c r="C27" s="44">
        <v>20.420914973991469</v>
      </c>
      <c r="D27" s="45">
        <v>80.5</v>
      </c>
      <c r="E27" s="46" t="s">
        <v>103</v>
      </c>
      <c r="F27" s="46" t="s">
        <v>116</v>
      </c>
      <c r="G27" s="46"/>
      <c r="M27" s="30"/>
    </row>
    <row r="28" spans="1:13" ht="13" customHeight="1">
      <c r="A28">
        <v>1</v>
      </c>
      <c r="B28" s="43" t="s">
        <v>22</v>
      </c>
      <c r="C28" s="44">
        <v>19.9239717109058</v>
      </c>
      <c r="D28" s="45">
        <v>81</v>
      </c>
      <c r="E28" s="46" t="s">
        <v>104</v>
      </c>
      <c r="F28" s="46" t="s">
        <v>116</v>
      </c>
      <c r="G28" s="46"/>
    </row>
    <row r="29" spans="1:13" ht="13" customHeight="1">
      <c r="A29">
        <v>1</v>
      </c>
      <c r="B29" s="43" t="s">
        <v>23</v>
      </c>
      <c r="C29" s="68">
        <v>19.823058088811557</v>
      </c>
      <c r="D29" s="45">
        <v>81</v>
      </c>
      <c r="E29" s="46" t="s">
        <v>105</v>
      </c>
      <c r="F29" s="46" t="s">
        <v>116</v>
      </c>
      <c r="G29" s="46"/>
    </row>
    <row r="30" spans="1:13" ht="13" customHeight="1">
      <c r="A30">
        <v>1</v>
      </c>
      <c r="B30" s="43" t="s">
        <v>24</v>
      </c>
      <c r="C30" s="68">
        <v>19.366566026498472</v>
      </c>
      <c r="D30" s="45">
        <v>81</v>
      </c>
      <c r="E30" s="46" t="s">
        <v>106</v>
      </c>
      <c r="F30" s="46" t="s">
        <v>116</v>
      </c>
      <c r="G30" s="46"/>
    </row>
    <row r="31" spans="1:13" ht="13" customHeight="1">
      <c r="A31">
        <v>1</v>
      </c>
      <c r="B31" s="43" t="s">
        <v>25</v>
      </c>
      <c r="C31" s="68">
        <v>19.602929746214343</v>
      </c>
      <c r="D31" s="45">
        <v>81</v>
      </c>
      <c r="E31" s="46" t="s">
        <v>107</v>
      </c>
      <c r="F31" s="46" t="s">
        <v>116</v>
      </c>
      <c r="G31" s="46"/>
    </row>
    <row r="32" spans="1:13" ht="13" customHeight="1">
      <c r="A32">
        <v>1</v>
      </c>
      <c r="B32" s="43" t="s">
        <v>26</v>
      </c>
      <c r="C32" s="68">
        <v>18.867583988310763</v>
      </c>
      <c r="D32" s="45">
        <v>81.5</v>
      </c>
      <c r="E32" s="46" t="s">
        <v>108</v>
      </c>
      <c r="F32" s="46" t="s">
        <v>116</v>
      </c>
      <c r="G32" s="46"/>
    </row>
    <row r="33" spans="1:7" ht="13" customHeight="1">
      <c r="A33">
        <v>1</v>
      </c>
      <c r="B33" s="43" t="s">
        <v>27</v>
      </c>
      <c r="C33" s="68">
        <v>19.813278022799121</v>
      </c>
      <c r="D33" s="45">
        <v>81</v>
      </c>
      <c r="E33" s="46" t="s">
        <v>109</v>
      </c>
      <c r="F33" s="46" t="s">
        <v>116</v>
      </c>
      <c r="G33" s="46"/>
    </row>
    <row r="34" spans="1:7" ht="13" customHeight="1">
      <c r="A34">
        <v>1</v>
      </c>
      <c r="B34" s="43" t="s">
        <v>28</v>
      </c>
      <c r="C34" s="68">
        <v>19.622164126813999</v>
      </c>
      <c r="D34" s="45">
        <v>81.5</v>
      </c>
      <c r="E34" s="46" t="s">
        <v>110</v>
      </c>
      <c r="F34" s="46" t="s">
        <v>116</v>
      </c>
      <c r="G34" s="46"/>
    </row>
    <row r="35" spans="1:7" ht="13" customHeight="1">
      <c r="A35">
        <v>1</v>
      </c>
      <c r="B35" s="43" t="s">
        <v>29</v>
      </c>
      <c r="C35" s="68">
        <v>19.303836976202398</v>
      </c>
      <c r="D35" s="45">
        <v>81</v>
      </c>
      <c r="E35" s="46" t="s">
        <v>111</v>
      </c>
      <c r="F35" s="46" t="s">
        <v>116</v>
      </c>
      <c r="G35" s="46"/>
    </row>
    <row r="36" spans="1:7" ht="13" customHeight="1">
      <c r="A36">
        <v>1</v>
      </c>
      <c r="B36" s="43" t="s">
        <v>30</v>
      </c>
      <c r="C36" s="68">
        <v>20.672503223886068</v>
      </c>
      <c r="D36" s="45">
        <v>81</v>
      </c>
      <c r="E36" s="46" t="s">
        <v>112</v>
      </c>
      <c r="F36" s="46" t="s">
        <v>116</v>
      </c>
      <c r="G36" s="46"/>
    </row>
    <row r="37" spans="1:7" ht="13" customHeight="1">
      <c r="A37">
        <v>1</v>
      </c>
      <c r="B37" s="43" t="s">
        <v>31</v>
      </c>
      <c r="C37" s="68">
        <v>19.466272885200215</v>
      </c>
      <c r="D37" s="45">
        <v>81</v>
      </c>
      <c r="E37" s="46" t="s">
        <v>113</v>
      </c>
      <c r="F37" s="46" t="s">
        <v>116</v>
      </c>
      <c r="G37" s="46"/>
    </row>
    <row r="38" spans="1:7" ht="13" customHeight="1">
      <c r="A38" s="57">
        <v>1</v>
      </c>
      <c r="B38" s="64" t="s">
        <v>32</v>
      </c>
      <c r="C38" s="69">
        <v>19.765073144572764</v>
      </c>
      <c r="D38" s="66">
        <v>81</v>
      </c>
      <c r="E38" s="67" t="s">
        <v>114</v>
      </c>
      <c r="F38" s="67" t="s">
        <v>116</v>
      </c>
      <c r="G38" s="67"/>
    </row>
    <row r="39" spans="1:7" ht="13" customHeight="1">
      <c r="A39">
        <v>1</v>
      </c>
      <c r="B39" s="51" t="s">
        <v>33</v>
      </c>
      <c r="C39" s="55">
        <v>35.144727022838033</v>
      </c>
      <c r="D39" s="53">
        <v>75.5</v>
      </c>
      <c r="E39" s="54" t="s">
        <v>117</v>
      </c>
      <c r="F39" s="50" t="s">
        <v>142</v>
      </c>
      <c r="G39" s="50"/>
    </row>
    <row r="40" spans="1:7" ht="13" customHeight="1">
      <c r="A40">
        <v>1</v>
      </c>
      <c r="B40" s="51" t="s">
        <v>34</v>
      </c>
      <c r="C40" s="55">
        <v>32.222699363795527</v>
      </c>
      <c r="D40" s="53">
        <v>76</v>
      </c>
      <c r="E40" s="54" t="s">
        <v>118</v>
      </c>
      <c r="F40" s="50" t="s">
        <v>142</v>
      </c>
      <c r="G40" s="50"/>
    </row>
    <row r="41" spans="1:7" ht="13" customHeight="1">
      <c r="A41">
        <v>1</v>
      </c>
      <c r="B41" s="54" t="s">
        <v>35</v>
      </c>
      <c r="C41" s="54">
        <v>32.581639248187898</v>
      </c>
      <c r="D41" s="53">
        <v>76</v>
      </c>
      <c r="E41" s="54" t="s">
        <v>119</v>
      </c>
      <c r="F41" s="50" t="s">
        <v>142</v>
      </c>
      <c r="G41" s="50"/>
    </row>
    <row r="42" spans="1:7" ht="13" customHeight="1">
      <c r="A42">
        <v>1</v>
      </c>
      <c r="B42" s="54" t="s">
        <v>36</v>
      </c>
      <c r="C42" s="54">
        <v>34.125598466640888</v>
      </c>
      <c r="D42" s="53">
        <v>76</v>
      </c>
      <c r="E42" s="54" t="s">
        <v>120</v>
      </c>
      <c r="F42" s="50" t="s">
        <v>142</v>
      </c>
      <c r="G42" s="50"/>
    </row>
    <row r="43" spans="1:7" ht="13" customHeight="1">
      <c r="A43">
        <v>1</v>
      </c>
      <c r="B43" s="54" t="s">
        <v>37</v>
      </c>
      <c r="C43" s="54">
        <v>32.836087300415613</v>
      </c>
      <c r="D43" s="54">
        <v>76</v>
      </c>
      <c r="E43" s="54" t="s">
        <v>121</v>
      </c>
      <c r="F43" s="50" t="s">
        <v>142</v>
      </c>
      <c r="G43" s="50"/>
    </row>
    <row r="44" spans="1:7" ht="13" customHeight="1">
      <c r="A44">
        <v>1</v>
      </c>
      <c r="B44" s="54" t="s">
        <v>38</v>
      </c>
      <c r="C44" s="54">
        <v>33.660515189080648</v>
      </c>
      <c r="D44" s="54">
        <v>76</v>
      </c>
      <c r="E44" s="54" t="s">
        <v>122</v>
      </c>
      <c r="F44" s="50" t="s">
        <v>142</v>
      </c>
      <c r="G44" s="50"/>
    </row>
    <row r="45" spans="1:7" ht="13" customHeight="1">
      <c r="A45">
        <v>1</v>
      </c>
      <c r="B45" s="54" t="s">
        <v>39</v>
      </c>
      <c r="C45" s="54">
        <v>33.272362603883458</v>
      </c>
      <c r="D45" s="54">
        <v>80.5</v>
      </c>
      <c r="E45" s="54" t="s">
        <v>123</v>
      </c>
      <c r="F45" s="50" t="s">
        <v>142</v>
      </c>
      <c r="G45" s="50"/>
    </row>
    <row r="46" spans="1:7" ht="13" customHeight="1">
      <c r="A46">
        <v>1</v>
      </c>
      <c r="B46" s="54" t="s">
        <v>40</v>
      </c>
      <c r="C46" s="54" t="s">
        <v>45</v>
      </c>
      <c r="D46" s="54">
        <v>56.5</v>
      </c>
      <c r="E46" s="54" t="s">
        <v>124</v>
      </c>
      <c r="F46" s="50" t="s">
        <v>142</v>
      </c>
      <c r="G46" s="50"/>
    </row>
    <row r="47" spans="1:7" ht="13" customHeight="1">
      <c r="A47">
        <v>1</v>
      </c>
      <c r="B47" s="54" t="s">
        <v>41</v>
      </c>
      <c r="C47" s="54">
        <v>33.879581238137746</v>
      </c>
      <c r="D47" s="54">
        <v>80.5</v>
      </c>
      <c r="E47" s="54" t="s">
        <v>125</v>
      </c>
      <c r="F47" s="50" t="s">
        <v>142</v>
      </c>
      <c r="G47" s="50"/>
    </row>
    <row r="48" spans="1:7" ht="13" customHeight="1">
      <c r="A48">
        <v>1</v>
      </c>
      <c r="B48" s="54" t="s">
        <v>42</v>
      </c>
      <c r="C48" s="54" t="s">
        <v>45</v>
      </c>
      <c r="D48" s="54">
        <v>56.5</v>
      </c>
      <c r="E48" s="54" t="s">
        <v>126</v>
      </c>
      <c r="F48" s="50" t="s">
        <v>142</v>
      </c>
      <c r="G48" s="50"/>
    </row>
    <row r="49" spans="1:7" ht="13" customHeight="1">
      <c r="A49">
        <v>1</v>
      </c>
      <c r="B49" s="54" t="s">
        <v>43</v>
      </c>
      <c r="C49" s="54">
        <v>35.644435289313002</v>
      </c>
      <c r="D49" s="54">
        <v>81.5</v>
      </c>
      <c r="E49" s="54" t="s">
        <v>127</v>
      </c>
      <c r="F49" s="50" t="s">
        <v>142</v>
      </c>
      <c r="G49" s="50"/>
    </row>
    <row r="50" spans="1:7" ht="13" customHeight="1">
      <c r="A50" s="57">
        <v>1</v>
      </c>
      <c r="B50" s="61" t="s">
        <v>44</v>
      </c>
      <c r="C50" s="61" t="s">
        <v>45</v>
      </c>
      <c r="D50" s="61">
        <v>56.5</v>
      </c>
      <c r="E50" s="61" t="s">
        <v>128</v>
      </c>
      <c r="F50" s="61" t="s">
        <v>142</v>
      </c>
      <c r="G50" s="61"/>
    </row>
    <row r="51" spans="1:7" ht="13" customHeight="1">
      <c r="A51">
        <v>1</v>
      </c>
      <c r="B51" s="46" t="s">
        <v>78</v>
      </c>
      <c r="C51" s="46">
        <v>20.168254141691222</v>
      </c>
      <c r="D51" s="46">
        <v>81</v>
      </c>
      <c r="E51" s="46" t="s">
        <v>117</v>
      </c>
      <c r="F51" s="46" t="s">
        <v>116</v>
      </c>
      <c r="G51" s="82">
        <f>C39-AVERAGE(C51,C63)</f>
        <v>15.055951485979268</v>
      </c>
    </row>
    <row r="52" spans="1:7" ht="13" customHeight="1">
      <c r="A52">
        <v>1</v>
      </c>
      <c r="B52" s="46" t="s">
        <v>79</v>
      </c>
      <c r="C52" s="46">
        <v>19.747233797096467</v>
      </c>
      <c r="D52" s="46">
        <v>81</v>
      </c>
      <c r="E52" s="46" t="s">
        <v>118</v>
      </c>
      <c r="F52" s="46" t="s">
        <v>116</v>
      </c>
      <c r="G52" s="82">
        <f t="shared" ref="G52:G62" si="1">C40-AVERAGE(C52,C64)</f>
        <v>12.460665802663151</v>
      </c>
    </row>
    <row r="53" spans="1:7" ht="13" customHeight="1">
      <c r="A53">
        <v>1</v>
      </c>
      <c r="B53" s="46" t="s">
        <v>80</v>
      </c>
      <c r="C53" s="46">
        <v>19.896301045732113</v>
      </c>
      <c r="D53" s="46">
        <v>81</v>
      </c>
      <c r="E53" s="46" t="s">
        <v>119</v>
      </c>
      <c r="F53" s="46" t="s">
        <v>116</v>
      </c>
      <c r="G53" s="82">
        <f t="shared" si="1"/>
        <v>12.764550651551822</v>
      </c>
    </row>
    <row r="54" spans="1:7" ht="13" customHeight="1">
      <c r="A54">
        <v>1</v>
      </c>
      <c r="B54" s="46" t="s">
        <v>81</v>
      </c>
      <c r="C54" s="46">
        <v>19.801058172583396</v>
      </c>
      <c r="D54" s="46">
        <v>81</v>
      </c>
      <c r="E54" s="46" t="s">
        <v>120</v>
      </c>
      <c r="F54" s="46" t="s">
        <v>116</v>
      </c>
      <c r="G54" s="82">
        <f t="shared" si="1"/>
        <v>14.422490308242509</v>
      </c>
    </row>
    <row r="55" spans="1:7" ht="13" customHeight="1">
      <c r="A55">
        <v>1</v>
      </c>
      <c r="B55" s="46" t="s">
        <v>82</v>
      </c>
      <c r="C55" s="46">
        <v>19.927723753424214</v>
      </c>
      <c r="D55" s="46">
        <v>81.5</v>
      </c>
      <c r="E55" s="46" t="s">
        <v>121</v>
      </c>
      <c r="F55" s="46" t="s">
        <v>116</v>
      </c>
      <c r="G55" s="82">
        <f t="shared" si="1"/>
        <v>13.012408879445076</v>
      </c>
    </row>
    <row r="56" spans="1:7" ht="13" customHeight="1">
      <c r="A56">
        <v>1</v>
      </c>
      <c r="B56" s="46" t="s">
        <v>83</v>
      </c>
      <c r="C56" s="46">
        <v>19.645503305245185</v>
      </c>
      <c r="D56" s="46">
        <v>81.5</v>
      </c>
      <c r="E56" s="46" t="s">
        <v>122</v>
      </c>
      <c r="F56" s="46" t="s">
        <v>116</v>
      </c>
      <c r="G56" s="82">
        <f t="shared" si="1"/>
        <v>13.992862761477305</v>
      </c>
    </row>
    <row r="57" spans="1:7" ht="13" customHeight="1">
      <c r="A57">
        <v>1</v>
      </c>
      <c r="B57" s="46" t="s">
        <v>84</v>
      </c>
      <c r="C57" s="46">
        <v>19.870508767991634</v>
      </c>
      <c r="D57" s="46">
        <v>81.5</v>
      </c>
      <c r="E57" s="46" t="s">
        <v>123</v>
      </c>
      <c r="F57" s="46" t="s">
        <v>116</v>
      </c>
      <c r="G57" s="82">
        <f t="shared" si="1"/>
        <v>13.451731700870745</v>
      </c>
    </row>
    <row r="58" spans="1:7" ht="13" customHeight="1">
      <c r="A58">
        <v>1</v>
      </c>
      <c r="B58" s="46" t="s">
        <v>85</v>
      </c>
      <c r="C58" s="46">
        <v>19.89576156471492</v>
      </c>
      <c r="D58" s="46">
        <v>81.5</v>
      </c>
      <c r="E58" s="46" t="s">
        <v>124</v>
      </c>
      <c r="F58" s="46" t="s">
        <v>116</v>
      </c>
      <c r="G58" s="82" t="e">
        <f t="shared" si="1"/>
        <v>#VALUE!</v>
      </c>
    </row>
    <row r="59" spans="1:7" ht="13" customHeight="1">
      <c r="A59">
        <v>1</v>
      </c>
      <c r="B59" s="46" t="s">
        <v>86</v>
      </c>
      <c r="C59" s="46">
        <v>19.717231972596061</v>
      </c>
      <c r="D59" s="46">
        <v>81.5</v>
      </c>
      <c r="E59" s="46" t="s">
        <v>125</v>
      </c>
      <c r="F59" s="46" t="s">
        <v>116</v>
      </c>
      <c r="G59" s="82">
        <f t="shared" si="1"/>
        <v>14.220455084675713</v>
      </c>
    </row>
    <row r="60" spans="1:7" ht="13" customHeight="1">
      <c r="A60">
        <v>1</v>
      </c>
      <c r="B60" s="46" t="s">
        <v>87</v>
      </c>
      <c r="C60" s="46">
        <v>19.297243095847456</v>
      </c>
      <c r="D60" s="46">
        <v>81</v>
      </c>
      <c r="E60" s="46" t="s">
        <v>126</v>
      </c>
      <c r="F60" s="46" t="s">
        <v>116</v>
      </c>
      <c r="G60" s="82" t="e">
        <f t="shared" si="1"/>
        <v>#VALUE!</v>
      </c>
    </row>
    <row r="61" spans="1:7" ht="13" customHeight="1">
      <c r="A61">
        <v>1</v>
      </c>
      <c r="B61" s="46" t="s">
        <v>88</v>
      </c>
      <c r="C61" s="46">
        <v>19.760149711974307</v>
      </c>
      <c r="D61" s="46">
        <v>81</v>
      </c>
      <c r="E61" s="46" t="s">
        <v>127</v>
      </c>
      <c r="F61" s="46" t="s">
        <v>116</v>
      </c>
      <c r="G61" s="82">
        <f t="shared" si="1"/>
        <v>15.931855273013156</v>
      </c>
    </row>
    <row r="62" spans="1:7" ht="13" customHeight="1">
      <c r="A62" s="57">
        <v>1</v>
      </c>
      <c r="B62" s="67" t="s">
        <v>89</v>
      </c>
      <c r="C62" s="67">
        <v>19.670806308340261</v>
      </c>
      <c r="D62" s="67">
        <v>81</v>
      </c>
      <c r="E62" s="67" t="s">
        <v>128</v>
      </c>
      <c r="F62" s="67" t="s">
        <v>116</v>
      </c>
      <c r="G62" s="83" t="e">
        <f t="shared" si="1"/>
        <v>#VALUE!</v>
      </c>
    </row>
    <row r="63" spans="1:7" ht="13" customHeight="1">
      <c r="A63">
        <v>1</v>
      </c>
      <c r="B63" s="46" t="s">
        <v>90</v>
      </c>
      <c r="C63" s="46">
        <v>20.009296932026309</v>
      </c>
      <c r="D63" s="46">
        <v>81</v>
      </c>
      <c r="E63" s="46" t="s">
        <v>117</v>
      </c>
      <c r="F63" s="46" t="s">
        <v>116</v>
      </c>
      <c r="G63" s="46"/>
    </row>
    <row r="64" spans="1:7" ht="13" customHeight="1">
      <c r="A64">
        <v>1</v>
      </c>
      <c r="B64" s="46" t="s">
        <v>91</v>
      </c>
      <c r="C64" s="46">
        <v>19.77683332516829</v>
      </c>
      <c r="D64" s="46">
        <v>81</v>
      </c>
      <c r="E64" s="46" t="s">
        <v>118</v>
      </c>
      <c r="F64" s="46" t="s">
        <v>116</v>
      </c>
      <c r="G64" s="46"/>
    </row>
    <row r="65" spans="1:7" ht="13" customHeight="1">
      <c r="A65">
        <v>1</v>
      </c>
      <c r="B65" s="46" t="s">
        <v>92</v>
      </c>
      <c r="C65" s="46">
        <v>19.737876147540042</v>
      </c>
      <c r="D65" s="46">
        <v>81</v>
      </c>
      <c r="E65" s="46" t="s">
        <v>119</v>
      </c>
      <c r="F65" s="46" t="s">
        <v>116</v>
      </c>
      <c r="G65" s="46"/>
    </row>
    <row r="66" spans="1:7" ht="13" customHeight="1">
      <c r="A66">
        <v>1</v>
      </c>
      <c r="B66" s="46" t="s">
        <v>93</v>
      </c>
      <c r="C66" s="46">
        <v>19.605158144213362</v>
      </c>
      <c r="D66" s="46">
        <v>81</v>
      </c>
      <c r="E66" s="46" t="s">
        <v>120</v>
      </c>
      <c r="F66" s="46" t="s">
        <v>116</v>
      </c>
      <c r="G66" s="46"/>
    </row>
    <row r="67" spans="1:7" ht="13" customHeight="1">
      <c r="A67">
        <v>1</v>
      </c>
      <c r="B67" s="46" t="s">
        <v>94</v>
      </c>
      <c r="C67" s="46">
        <v>19.719633088516861</v>
      </c>
      <c r="D67" s="46">
        <v>81</v>
      </c>
      <c r="E67" s="46" t="s">
        <v>121</v>
      </c>
      <c r="F67" s="46" t="s">
        <v>116</v>
      </c>
      <c r="G67" s="46"/>
    </row>
    <row r="68" spans="1:7" ht="13" customHeight="1">
      <c r="A68">
        <v>1</v>
      </c>
      <c r="B68" s="46" t="s">
        <v>95</v>
      </c>
      <c r="C68" s="46">
        <v>19.689801549961505</v>
      </c>
      <c r="D68" s="46">
        <v>81.5</v>
      </c>
      <c r="E68" s="46" t="s">
        <v>122</v>
      </c>
      <c r="F68" s="46" t="s">
        <v>116</v>
      </c>
      <c r="G68" s="46"/>
    </row>
    <row r="69" spans="1:7" ht="13" customHeight="1">
      <c r="A69">
        <v>1</v>
      </c>
      <c r="B69" s="46" t="s">
        <v>96</v>
      </c>
      <c r="C69" s="46">
        <v>19.770753038033789</v>
      </c>
      <c r="D69" s="46">
        <v>81.5</v>
      </c>
      <c r="E69" s="46" t="s">
        <v>123</v>
      </c>
      <c r="F69" s="46" t="s">
        <v>116</v>
      </c>
      <c r="G69" s="46"/>
    </row>
    <row r="70" spans="1:7" ht="13" customHeight="1">
      <c r="A70">
        <v>1</v>
      </c>
      <c r="B70" s="46" t="s">
        <v>97</v>
      </c>
      <c r="C70" s="46">
        <v>19.90439178475599</v>
      </c>
      <c r="D70" s="46">
        <v>81.5</v>
      </c>
      <c r="E70" s="46" t="s">
        <v>124</v>
      </c>
      <c r="F70" s="46" t="s">
        <v>116</v>
      </c>
      <c r="G70" s="46"/>
    </row>
    <row r="71" spans="1:7" ht="13" customHeight="1">
      <c r="A71">
        <v>1</v>
      </c>
      <c r="B71" s="46" t="s">
        <v>98</v>
      </c>
      <c r="C71" s="46">
        <v>19.601020334328005</v>
      </c>
      <c r="D71" s="46">
        <v>81</v>
      </c>
      <c r="E71" s="46" t="s">
        <v>125</v>
      </c>
      <c r="F71" s="46" t="s">
        <v>116</v>
      </c>
      <c r="G71" s="46"/>
    </row>
    <row r="72" spans="1:7" ht="13" customHeight="1">
      <c r="A72">
        <v>1</v>
      </c>
      <c r="B72" s="46" t="s">
        <v>99</v>
      </c>
      <c r="C72" s="46">
        <v>19.605144090115747</v>
      </c>
      <c r="D72" s="46">
        <v>81</v>
      </c>
      <c r="E72" s="46" t="s">
        <v>126</v>
      </c>
      <c r="F72" s="46" t="s">
        <v>116</v>
      </c>
      <c r="G72" s="46"/>
    </row>
    <row r="73" spans="1:7" ht="13" customHeight="1">
      <c r="A73">
        <v>1</v>
      </c>
      <c r="B73" s="46" t="s">
        <v>100</v>
      </c>
      <c r="C73" s="46">
        <v>19.665010320625385</v>
      </c>
      <c r="D73" s="46">
        <v>81</v>
      </c>
      <c r="E73" s="46" t="s">
        <v>127</v>
      </c>
      <c r="F73" s="46" t="s">
        <v>116</v>
      </c>
      <c r="G73" s="46"/>
    </row>
    <row r="74" spans="1:7" ht="13" customHeight="1">
      <c r="A74" s="57">
        <v>1</v>
      </c>
      <c r="B74" s="67" t="s">
        <v>101</v>
      </c>
      <c r="C74" s="67">
        <v>19.621113099831948</v>
      </c>
      <c r="D74" s="67">
        <v>81</v>
      </c>
      <c r="E74" s="67" t="s">
        <v>128</v>
      </c>
      <c r="F74" s="67" t="s">
        <v>116</v>
      </c>
      <c r="G74" s="67"/>
    </row>
    <row r="75" spans="1:7" ht="13" customHeight="1">
      <c r="A75" s="57">
        <v>1</v>
      </c>
      <c r="B75" s="73" t="s">
        <v>102</v>
      </c>
      <c r="C75" s="73" t="s">
        <v>45</v>
      </c>
      <c r="D75" s="73">
        <v>56.5</v>
      </c>
      <c r="E75" s="73" t="s">
        <v>143</v>
      </c>
      <c r="F75" s="76"/>
      <c r="G75" s="73"/>
    </row>
    <row r="76" spans="1:7" ht="13" customHeight="1">
      <c r="A76">
        <v>2</v>
      </c>
      <c r="B76" s="51" t="s">
        <v>68</v>
      </c>
      <c r="C76" s="72">
        <v>34.184238962632634</v>
      </c>
      <c r="D76" s="54">
        <v>80.5</v>
      </c>
      <c r="E76" s="54" t="s">
        <v>129</v>
      </c>
      <c r="F76" s="77" t="s">
        <v>142</v>
      </c>
      <c r="G76" s="77"/>
    </row>
    <row r="77" spans="1:7" ht="13" customHeight="1">
      <c r="A77">
        <v>2</v>
      </c>
      <c r="B77" s="51" t="s">
        <v>69</v>
      </c>
      <c r="C77" s="72">
        <v>34.288848471447274</v>
      </c>
      <c r="D77" s="54">
        <v>76.5</v>
      </c>
      <c r="E77" s="54" t="s">
        <v>130</v>
      </c>
      <c r="F77" s="77" t="s">
        <v>142</v>
      </c>
      <c r="G77" s="77"/>
    </row>
    <row r="78" spans="1:7" ht="13" customHeight="1">
      <c r="A78">
        <v>2</v>
      </c>
      <c r="B78" s="51" t="s">
        <v>70</v>
      </c>
      <c r="C78" s="72">
        <v>27.203612729617266</v>
      </c>
      <c r="D78" s="54">
        <v>81</v>
      </c>
      <c r="E78" s="54" t="s">
        <v>131</v>
      </c>
      <c r="F78" s="77" t="s">
        <v>142</v>
      </c>
      <c r="G78" s="77"/>
    </row>
    <row r="79" spans="1:7" ht="13" customHeight="1">
      <c r="A79">
        <v>2</v>
      </c>
      <c r="B79" s="51" t="s">
        <v>71</v>
      </c>
      <c r="C79" s="72" t="s">
        <v>45</v>
      </c>
      <c r="D79" s="54">
        <v>56.5</v>
      </c>
      <c r="E79" s="54" t="s">
        <v>132</v>
      </c>
      <c r="F79" s="77" t="s">
        <v>142</v>
      </c>
      <c r="G79" s="77"/>
    </row>
    <row r="80" spans="1:7" ht="13" customHeight="1">
      <c r="A80">
        <v>2</v>
      </c>
      <c r="B80" s="51" t="s">
        <v>7</v>
      </c>
      <c r="C80" s="72" t="s">
        <v>45</v>
      </c>
      <c r="D80" s="54">
        <v>57</v>
      </c>
      <c r="E80" s="54" t="s">
        <v>133</v>
      </c>
      <c r="F80" s="77" t="s">
        <v>142</v>
      </c>
      <c r="G80" s="77"/>
    </row>
    <row r="81" spans="1:7" ht="13" customHeight="1">
      <c r="A81">
        <v>2</v>
      </c>
      <c r="B81" s="51" t="s">
        <v>8</v>
      </c>
      <c r="C81" s="72">
        <v>35.508626810580161</v>
      </c>
      <c r="D81" s="54">
        <v>76.5</v>
      </c>
      <c r="E81" s="54" t="s">
        <v>134</v>
      </c>
      <c r="F81" s="77" t="s">
        <v>142</v>
      </c>
      <c r="G81" s="77"/>
    </row>
    <row r="82" spans="1:7" ht="13" customHeight="1">
      <c r="A82">
        <v>2</v>
      </c>
      <c r="B82" s="51" t="s">
        <v>72</v>
      </c>
      <c r="C82" s="72">
        <v>33.790111212201488</v>
      </c>
      <c r="D82" s="54">
        <v>77</v>
      </c>
      <c r="E82" s="54" t="s">
        <v>135</v>
      </c>
      <c r="F82" s="77" t="s">
        <v>142</v>
      </c>
      <c r="G82" s="77"/>
    </row>
    <row r="83" spans="1:7" ht="13" customHeight="1">
      <c r="A83">
        <v>2</v>
      </c>
      <c r="B83" s="51" t="s">
        <v>73</v>
      </c>
      <c r="C83" s="72" t="s">
        <v>45</v>
      </c>
      <c r="D83" s="54">
        <v>56.5</v>
      </c>
      <c r="E83" s="54" t="s">
        <v>136</v>
      </c>
      <c r="F83" s="77" t="s">
        <v>142</v>
      </c>
      <c r="G83" s="77"/>
    </row>
    <row r="84" spans="1:7" ht="13" customHeight="1">
      <c r="A84">
        <v>2</v>
      </c>
      <c r="B84" s="51" t="s">
        <v>74</v>
      </c>
      <c r="C84" s="72" t="s">
        <v>45</v>
      </c>
      <c r="D84" s="54">
        <v>56.5</v>
      </c>
      <c r="E84" s="54" t="s">
        <v>137</v>
      </c>
      <c r="F84" s="77" t="s">
        <v>142</v>
      </c>
      <c r="G84" s="77"/>
    </row>
    <row r="85" spans="1:7" ht="13" customHeight="1">
      <c r="A85">
        <v>2</v>
      </c>
      <c r="B85" s="51" t="s">
        <v>75</v>
      </c>
      <c r="C85" s="72" t="s">
        <v>45</v>
      </c>
      <c r="D85" s="54">
        <v>56.5</v>
      </c>
      <c r="E85" s="54" t="s">
        <v>138</v>
      </c>
      <c r="F85" s="77" t="s">
        <v>142</v>
      </c>
      <c r="G85" s="77"/>
    </row>
    <row r="86" spans="1:7" ht="13" customHeight="1">
      <c r="A86">
        <v>2</v>
      </c>
      <c r="B86" s="51" t="s">
        <v>76</v>
      </c>
      <c r="C86" s="72" t="s">
        <v>45</v>
      </c>
      <c r="D86" s="54">
        <v>56.5</v>
      </c>
      <c r="E86" s="54" t="s">
        <v>139</v>
      </c>
      <c r="F86" s="77" t="s">
        <v>142</v>
      </c>
      <c r="G86" s="77"/>
    </row>
    <row r="87" spans="1:7" ht="13" customHeight="1">
      <c r="A87" s="57">
        <v>2</v>
      </c>
      <c r="B87" s="58" t="s">
        <v>77</v>
      </c>
      <c r="C87" s="58" t="s">
        <v>45</v>
      </c>
      <c r="D87" s="61">
        <v>56</v>
      </c>
      <c r="E87" s="61" t="s">
        <v>140</v>
      </c>
      <c r="F87" s="78" t="s">
        <v>142</v>
      </c>
      <c r="G87" s="78"/>
    </row>
    <row r="88" spans="1:7" ht="13" customHeight="1">
      <c r="A88">
        <v>2</v>
      </c>
      <c r="B88" s="43" t="s">
        <v>9</v>
      </c>
      <c r="C88" s="70">
        <v>20.057741858608829</v>
      </c>
      <c r="D88" s="46">
        <v>80.5</v>
      </c>
      <c r="E88" s="46" t="s">
        <v>129</v>
      </c>
      <c r="F88" s="79" t="s">
        <v>116</v>
      </c>
      <c r="G88" s="82">
        <f>C76-AVERAGE(C88,C100)</f>
        <v>14.052749348412576</v>
      </c>
    </row>
    <row r="89" spans="1:7" ht="13" customHeight="1">
      <c r="A89">
        <v>2</v>
      </c>
      <c r="B89" s="43" t="s">
        <v>10</v>
      </c>
      <c r="C89" s="70">
        <v>19.811283021428871</v>
      </c>
      <c r="D89" s="46">
        <v>81</v>
      </c>
      <c r="E89" s="46" t="s">
        <v>130</v>
      </c>
      <c r="F89" s="79" t="s">
        <v>116</v>
      </c>
      <c r="G89" s="82">
        <f t="shared" ref="G89:G99" si="2">C77-AVERAGE(C89,C101)</f>
        <v>14.44070794613986</v>
      </c>
    </row>
    <row r="90" spans="1:7" ht="13" customHeight="1">
      <c r="A90">
        <v>2</v>
      </c>
      <c r="B90" s="43" t="s">
        <v>11</v>
      </c>
      <c r="C90" s="70">
        <v>19.553145697877191</v>
      </c>
      <c r="D90" s="46">
        <v>81</v>
      </c>
      <c r="E90" s="46" t="s">
        <v>131</v>
      </c>
      <c r="F90" s="79" t="s">
        <v>116</v>
      </c>
      <c r="G90" s="82">
        <f t="shared" si="2"/>
        <v>7.5268613872018513</v>
      </c>
    </row>
    <row r="91" spans="1:7" ht="13" customHeight="1">
      <c r="A91">
        <v>2</v>
      </c>
      <c r="B91" s="43" t="s">
        <v>12</v>
      </c>
      <c r="C91" s="70">
        <v>19.454427120585979</v>
      </c>
      <c r="D91" s="46">
        <v>81</v>
      </c>
      <c r="E91" s="46" t="s">
        <v>132</v>
      </c>
      <c r="F91" s="79" t="s">
        <v>116</v>
      </c>
      <c r="G91" s="82" t="e">
        <f t="shared" si="2"/>
        <v>#VALUE!</v>
      </c>
    </row>
    <row r="92" spans="1:7" ht="13" customHeight="1">
      <c r="A92">
        <v>2</v>
      </c>
      <c r="B92" s="43" t="s">
        <v>13</v>
      </c>
      <c r="C92" s="70">
        <v>19.479618199974091</v>
      </c>
      <c r="D92" s="46">
        <v>81</v>
      </c>
      <c r="E92" s="46" t="s">
        <v>133</v>
      </c>
      <c r="F92" s="79" t="s">
        <v>116</v>
      </c>
      <c r="G92" s="82" t="e">
        <f t="shared" si="2"/>
        <v>#VALUE!</v>
      </c>
    </row>
    <row r="93" spans="1:7" ht="13" customHeight="1">
      <c r="A93">
        <v>2</v>
      </c>
      <c r="B93" s="43" t="s">
        <v>14</v>
      </c>
      <c r="C93" s="70">
        <v>19.743372573411719</v>
      </c>
      <c r="D93" s="46">
        <v>81</v>
      </c>
      <c r="E93" s="46" t="s">
        <v>134</v>
      </c>
      <c r="F93" s="79" t="s">
        <v>116</v>
      </c>
      <c r="G93" s="82">
        <f t="shared" si="2"/>
        <v>15.733852193225569</v>
      </c>
    </row>
    <row r="94" spans="1:7" ht="13" customHeight="1">
      <c r="A94">
        <v>2</v>
      </c>
      <c r="B94" s="43" t="s">
        <v>15</v>
      </c>
      <c r="C94" s="70">
        <v>19.56664488010663</v>
      </c>
      <c r="D94" s="46">
        <v>81</v>
      </c>
      <c r="E94" s="46" t="s">
        <v>135</v>
      </c>
      <c r="F94" s="79" t="s">
        <v>116</v>
      </c>
      <c r="G94" s="82">
        <f t="shared" si="2"/>
        <v>14.170605103855962</v>
      </c>
    </row>
    <row r="95" spans="1:7" ht="13" customHeight="1">
      <c r="A95">
        <v>2</v>
      </c>
      <c r="B95" s="43" t="s">
        <v>16</v>
      </c>
      <c r="C95" s="70">
        <v>19.786402927026078</v>
      </c>
      <c r="D95" s="46">
        <v>81</v>
      </c>
      <c r="E95" s="46" t="s">
        <v>136</v>
      </c>
      <c r="F95" s="79" t="s">
        <v>116</v>
      </c>
      <c r="G95" s="82" t="e">
        <f t="shared" si="2"/>
        <v>#VALUE!</v>
      </c>
    </row>
    <row r="96" spans="1:7" ht="13" customHeight="1">
      <c r="A96">
        <v>2</v>
      </c>
      <c r="B96" s="43" t="s">
        <v>17</v>
      </c>
      <c r="C96" s="70">
        <v>19.779018417483719</v>
      </c>
      <c r="D96" s="46">
        <v>81</v>
      </c>
      <c r="E96" s="46" t="s">
        <v>137</v>
      </c>
      <c r="F96" s="79" t="s">
        <v>116</v>
      </c>
      <c r="G96" s="82" t="e">
        <f t="shared" si="2"/>
        <v>#VALUE!</v>
      </c>
    </row>
    <row r="97" spans="1:7" ht="13" customHeight="1">
      <c r="A97">
        <v>2</v>
      </c>
      <c r="B97" s="43" t="s">
        <v>18</v>
      </c>
      <c r="C97" s="70">
        <v>19.396819221264625</v>
      </c>
      <c r="D97" s="46">
        <v>81</v>
      </c>
      <c r="E97" s="46" t="s">
        <v>138</v>
      </c>
      <c r="F97" s="79" t="s">
        <v>116</v>
      </c>
      <c r="G97" s="82" t="e">
        <f t="shared" si="2"/>
        <v>#VALUE!</v>
      </c>
    </row>
    <row r="98" spans="1:7" ht="13" customHeight="1">
      <c r="A98">
        <v>2</v>
      </c>
      <c r="B98" s="43" t="s">
        <v>19</v>
      </c>
      <c r="C98" s="70">
        <v>19.494439733806075</v>
      </c>
      <c r="D98" s="46">
        <v>81</v>
      </c>
      <c r="E98" s="46" t="s">
        <v>139</v>
      </c>
      <c r="F98" s="79" t="s">
        <v>116</v>
      </c>
      <c r="G98" s="82" t="e">
        <f t="shared" si="2"/>
        <v>#VALUE!</v>
      </c>
    </row>
    <row r="99" spans="1:7" ht="13" customHeight="1">
      <c r="A99" s="57">
        <v>2</v>
      </c>
      <c r="B99" s="64" t="s">
        <v>20</v>
      </c>
      <c r="C99" s="71">
        <v>19.487725070722263</v>
      </c>
      <c r="D99" s="67">
        <v>81</v>
      </c>
      <c r="E99" s="67" t="s">
        <v>140</v>
      </c>
      <c r="F99" s="80" t="s">
        <v>116</v>
      </c>
      <c r="G99" s="83" t="e">
        <f t="shared" si="2"/>
        <v>#VALUE!</v>
      </c>
    </row>
    <row r="100" spans="1:7" ht="13" customHeight="1">
      <c r="A100">
        <v>2</v>
      </c>
      <c r="B100" s="43" t="s">
        <v>21</v>
      </c>
      <c r="C100" s="70">
        <v>20.205237369831284</v>
      </c>
      <c r="D100" s="46">
        <v>80.5</v>
      </c>
      <c r="E100" s="46" t="s">
        <v>129</v>
      </c>
      <c r="F100" s="79" t="s">
        <v>116</v>
      </c>
      <c r="G100" s="79"/>
    </row>
    <row r="101" spans="1:7" ht="13" customHeight="1">
      <c r="A101">
        <v>2</v>
      </c>
      <c r="B101" s="43" t="s">
        <v>22</v>
      </c>
      <c r="C101" s="70">
        <v>19.884998029185962</v>
      </c>
      <c r="D101" s="46">
        <v>81</v>
      </c>
      <c r="E101" s="46" t="s">
        <v>130</v>
      </c>
      <c r="F101" s="79" t="s">
        <v>116</v>
      </c>
      <c r="G101" s="79"/>
    </row>
    <row r="102" spans="1:7" ht="13" customHeight="1">
      <c r="A102">
        <v>2</v>
      </c>
      <c r="B102" s="43" t="s">
        <v>23</v>
      </c>
      <c r="C102" s="70">
        <v>19.800356986953641</v>
      </c>
      <c r="D102" s="46">
        <v>81</v>
      </c>
      <c r="E102" s="46" t="s">
        <v>131</v>
      </c>
      <c r="F102" s="79" t="s">
        <v>116</v>
      </c>
      <c r="G102" s="79"/>
    </row>
    <row r="103" spans="1:7" ht="13" customHeight="1">
      <c r="A103">
        <v>2</v>
      </c>
      <c r="B103" s="43" t="s">
        <v>24</v>
      </c>
      <c r="C103" s="70">
        <v>19.65767366486017</v>
      </c>
      <c r="D103" s="46">
        <v>81</v>
      </c>
      <c r="E103" s="46" t="s">
        <v>132</v>
      </c>
      <c r="F103" s="79" t="s">
        <v>116</v>
      </c>
      <c r="G103" s="79"/>
    </row>
    <row r="104" spans="1:7" ht="13" customHeight="1">
      <c r="A104">
        <v>2</v>
      </c>
      <c r="B104" s="43" t="s">
        <v>25</v>
      </c>
      <c r="C104" s="70">
        <v>19.633183992584492</v>
      </c>
      <c r="D104" s="46">
        <v>81</v>
      </c>
      <c r="E104" s="46" t="s">
        <v>133</v>
      </c>
      <c r="F104" s="79" t="s">
        <v>116</v>
      </c>
      <c r="G104" s="79"/>
    </row>
    <row r="105" spans="1:7" ht="13" customHeight="1">
      <c r="A105">
        <v>2</v>
      </c>
      <c r="B105" s="43" t="s">
        <v>26</v>
      </c>
      <c r="C105" s="70">
        <v>19.806176661297464</v>
      </c>
      <c r="D105" s="46">
        <v>81</v>
      </c>
      <c r="E105" s="46" t="s">
        <v>134</v>
      </c>
      <c r="F105" s="79" t="s">
        <v>116</v>
      </c>
      <c r="G105" s="79"/>
    </row>
    <row r="106" spans="1:7" ht="13" customHeight="1">
      <c r="A106">
        <v>2</v>
      </c>
      <c r="B106" s="43" t="s">
        <v>27</v>
      </c>
      <c r="C106" s="70">
        <v>19.672367336584418</v>
      </c>
      <c r="D106" s="46">
        <v>81</v>
      </c>
      <c r="E106" s="46" t="s">
        <v>135</v>
      </c>
      <c r="F106" s="79" t="s">
        <v>116</v>
      </c>
      <c r="G106" s="79"/>
    </row>
    <row r="107" spans="1:7" ht="13" customHeight="1">
      <c r="A107">
        <v>2</v>
      </c>
      <c r="B107" s="43" t="s">
        <v>28</v>
      </c>
      <c r="C107" s="70">
        <v>19.748061193021513</v>
      </c>
      <c r="D107" s="46">
        <v>81</v>
      </c>
      <c r="E107" s="46" t="s">
        <v>136</v>
      </c>
      <c r="F107" s="79" t="s">
        <v>116</v>
      </c>
      <c r="G107" s="79"/>
    </row>
    <row r="108" spans="1:7" ht="13" customHeight="1">
      <c r="A108">
        <v>2</v>
      </c>
      <c r="B108" s="43" t="s">
        <v>29</v>
      </c>
      <c r="C108" s="70">
        <v>19.807271094651458</v>
      </c>
      <c r="D108" s="46">
        <v>81</v>
      </c>
      <c r="E108" s="46" t="s">
        <v>137</v>
      </c>
      <c r="F108" s="79" t="s">
        <v>116</v>
      </c>
      <c r="G108" s="79"/>
    </row>
    <row r="109" spans="1:7" ht="13" customHeight="1">
      <c r="A109">
        <v>2</v>
      </c>
      <c r="B109" s="43" t="s">
        <v>30</v>
      </c>
      <c r="C109" s="70">
        <v>19.426004531673886</v>
      </c>
      <c r="D109" s="46">
        <v>81</v>
      </c>
      <c r="E109" s="46" t="s">
        <v>138</v>
      </c>
      <c r="F109" s="79" t="s">
        <v>116</v>
      </c>
      <c r="G109" s="79"/>
    </row>
    <row r="110" spans="1:7" ht="13" customHeight="1">
      <c r="A110">
        <v>2</v>
      </c>
      <c r="B110" s="43" t="s">
        <v>31</v>
      </c>
      <c r="C110" s="70">
        <v>19.301020180667969</v>
      </c>
      <c r="D110" s="46">
        <v>81</v>
      </c>
      <c r="E110" s="46" t="s">
        <v>139</v>
      </c>
      <c r="F110" s="79" t="s">
        <v>116</v>
      </c>
      <c r="G110" s="79"/>
    </row>
    <row r="111" spans="1:7" ht="13" customHeight="1">
      <c r="A111" s="57">
        <v>2</v>
      </c>
      <c r="B111" s="64" t="s">
        <v>32</v>
      </c>
      <c r="C111" s="71">
        <v>19.520217716336067</v>
      </c>
      <c r="D111" s="67">
        <v>81</v>
      </c>
      <c r="E111" s="67" t="s">
        <v>140</v>
      </c>
      <c r="F111" s="80" t="s">
        <v>116</v>
      </c>
      <c r="G111" s="80"/>
    </row>
    <row r="112" spans="1:7" ht="13" customHeight="1">
      <c r="A112" s="57">
        <v>2</v>
      </c>
      <c r="B112" s="62" t="s">
        <v>102</v>
      </c>
      <c r="C112" s="63">
        <v>35.522963241366625</v>
      </c>
      <c r="D112" s="57">
        <v>75.5</v>
      </c>
      <c r="E112" s="57" t="s">
        <v>143</v>
      </c>
      <c r="F112" s="81"/>
      <c r="G112" s="57"/>
    </row>
    <row r="113" spans="2:7" ht="13" customHeight="1">
      <c r="B113" s="56"/>
      <c r="C113" s="56"/>
      <c r="D113" s="56"/>
      <c r="E113" s="56"/>
      <c r="F113" s="56"/>
      <c r="G113" s="56"/>
    </row>
    <row r="114" spans="2:7" ht="13" customHeight="1">
      <c r="B114" s="56"/>
      <c r="C114" s="56"/>
      <c r="D114" s="56"/>
      <c r="E114" s="56"/>
      <c r="F114" s="56"/>
      <c r="G114" s="56"/>
    </row>
    <row r="115" spans="2:7" ht="13" customHeight="1">
      <c r="B115" s="56"/>
      <c r="C115" s="56"/>
      <c r="D115" s="56"/>
      <c r="E115" s="56"/>
      <c r="F115" s="56"/>
      <c r="G115" s="56"/>
    </row>
    <row r="116" spans="2:7" ht="13" customHeight="1">
      <c r="B116" s="56"/>
      <c r="C116" s="56"/>
      <c r="D116" s="56"/>
      <c r="E116" s="56"/>
      <c r="F116" s="56"/>
      <c r="G116" s="56"/>
    </row>
    <row r="117" spans="2:7" ht="13" customHeight="1">
      <c r="B117" s="56"/>
      <c r="C117" s="56"/>
      <c r="D117" s="56"/>
      <c r="E117" s="56"/>
      <c r="F117" s="56"/>
      <c r="G117" s="56"/>
    </row>
    <row r="118" spans="2:7" ht="13" customHeight="1">
      <c r="B118" s="56"/>
      <c r="C118" s="56"/>
      <c r="D118" s="56"/>
      <c r="E118" s="56"/>
      <c r="F118" s="56"/>
      <c r="G118" s="56"/>
    </row>
    <row r="119" spans="2:7" ht="13" customHeight="1">
      <c r="B119" s="56"/>
      <c r="C119" s="56"/>
      <c r="D119" s="56"/>
      <c r="E119" s="56"/>
      <c r="F119" s="56"/>
      <c r="G119" s="56"/>
    </row>
    <row r="120" spans="2:7" ht="13" customHeight="1">
      <c r="B120" s="56"/>
      <c r="C120" s="56"/>
      <c r="D120" s="56"/>
      <c r="E120" s="56"/>
      <c r="F120" s="56"/>
      <c r="G120" s="56"/>
    </row>
    <row r="121" spans="2:7" ht="13" customHeight="1">
      <c r="B121" s="56"/>
      <c r="C121" s="56"/>
      <c r="D121" s="56"/>
      <c r="E121" s="56"/>
      <c r="F121" s="56"/>
      <c r="G121" s="56"/>
    </row>
    <row r="122" spans="2:7" ht="13" customHeight="1">
      <c r="B122" s="56"/>
      <c r="C122" s="56"/>
      <c r="D122" s="56"/>
      <c r="E122" s="56"/>
      <c r="F122" s="56"/>
      <c r="G122" s="56"/>
    </row>
    <row r="123" spans="2:7" ht="13" customHeight="1">
      <c r="B123" s="56"/>
      <c r="C123" s="56"/>
      <c r="D123" s="56"/>
      <c r="E123" s="56"/>
      <c r="F123" s="56"/>
      <c r="G123" s="56"/>
    </row>
    <row r="124" spans="2:7" ht="13" customHeight="1">
      <c r="B124" s="56"/>
      <c r="C124" s="56"/>
      <c r="D124" s="56"/>
      <c r="E124" s="56"/>
      <c r="F124" s="56"/>
      <c r="G124" s="56"/>
    </row>
    <row r="125" spans="2:7" ht="13" customHeight="1">
      <c r="B125" s="56"/>
      <c r="C125" s="56"/>
      <c r="D125" s="56"/>
      <c r="E125" s="56"/>
      <c r="F125" s="56"/>
      <c r="G125" s="56"/>
    </row>
    <row r="126" spans="2:7" ht="13" customHeight="1">
      <c r="B126" s="56"/>
      <c r="C126" s="56"/>
      <c r="D126" s="56"/>
      <c r="E126" s="56"/>
      <c r="F126" s="56"/>
      <c r="G126" s="56"/>
    </row>
    <row r="127" spans="2:7" ht="13" customHeight="1">
      <c r="B127" s="56"/>
      <c r="C127" s="56"/>
      <c r="D127" s="56"/>
      <c r="E127" s="56"/>
      <c r="F127" s="56"/>
      <c r="G127" s="56"/>
    </row>
    <row r="128" spans="2:7" ht="13" customHeight="1">
      <c r="B128" s="56"/>
      <c r="C128" s="56"/>
      <c r="D128" s="56"/>
      <c r="E128" s="56"/>
      <c r="F128" s="56"/>
      <c r="G128" s="56"/>
    </row>
    <row r="129" spans="2:7" ht="13" customHeight="1">
      <c r="B129" s="56"/>
      <c r="C129" s="56"/>
      <c r="D129" s="56"/>
      <c r="E129" s="56"/>
      <c r="F129" s="56"/>
      <c r="G129" s="56"/>
    </row>
    <row r="130" spans="2:7" ht="13" customHeight="1">
      <c r="B130" s="56"/>
      <c r="C130" s="56"/>
      <c r="D130" s="56"/>
      <c r="E130" s="56"/>
      <c r="F130" s="56"/>
      <c r="G130" s="56"/>
    </row>
    <row r="131" spans="2:7" ht="13" customHeight="1">
      <c r="B131" s="56"/>
      <c r="C131" s="56"/>
      <c r="D131" s="56"/>
      <c r="E131" s="56"/>
      <c r="F131" s="56"/>
      <c r="G131" s="56"/>
    </row>
    <row r="132" spans="2:7" ht="13" customHeight="1">
      <c r="B132" s="56"/>
      <c r="C132" s="56"/>
      <c r="D132" s="56"/>
      <c r="E132" s="56"/>
      <c r="F132" s="56"/>
      <c r="G132" s="56"/>
    </row>
    <row r="133" spans="2:7" ht="13" customHeight="1">
      <c r="B133" s="56"/>
      <c r="C133" s="56"/>
      <c r="D133" s="56"/>
      <c r="E133" s="56"/>
      <c r="F133" s="56"/>
      <c r="G133" s="56"/>
    </row>
    <row r="134" spans="2:7" ht="13" customHeight="1">
      <c r="B134" s="56"/>
      <c r="C134" s="56"/>
      <c r="D134" s="56"/>
      <c r="E134" s="56"/>
      <c r="F134" s="56"/>
      <c r="G134" s="56"/>
    </row>
    <row r="135" spans="2:7" ht="13" customHeight="1">
      <c r="B135" s="56"/>
      <c r="C135" s="56"/>
      <c r="D135" s="56"/>
      <c r="E135" s="56"/>
      <c r="F135" s="56"/>
      <c r="G135" s="56"/>
    </row>
    <row r="136" spans="2:7" ht="13" customHeight="1">
      <c r="B136" s="56"/>
      <c r="C136" s="56"/>
      <c r="D136" s="56"/>
      <c r="E136" s="56"/>
      <c r="F136" s="56"/>
      <c r="G136" s="56"/>
    </row>
    <row r="137" spans="2:7" ht="13" customHeight="1">
      <c r="B137" s="56"/>
      <c r="C137" s="56"/>
      <c r="D137" s="56"/>
      <c r="E137" s="56"/>
      <c r="F137" s="56"/>
      <c r="G137" s="56"/>
    </row>
    <row r="138" spans="2:7" ht="13" customHeight="1">
      <c r="B138" s="56"/>
      <c r="C138" s="56"/>
      <c r="D138" s="56"/>
      <c r="E138" s="56"/>
      <c r="F138" s="56"/>
      <c r="G138" s="56"/>
    </row>
    <row r="139" spans="2:7" ht="13" customHeight="1">
      <c r="B139" s="56"/>
      <c r="C139" s="56"/>
      <c r="D139" s="56"/>
      <c r="E139" s="56"/>
      <c r="F139" s="56"/>
      <c r="G139" s="56"/>
    </row>
    <row r="140" spans="2:7" ht="13" customHeight="1">
      <c r="B140" s="56"/>
      <c r="C140" s="56"/>
      <c r="D140" s="56"/>
      <c r="E140" s="56"/>
      <c r="F140" s="56"/>
      <c r="G140" s="56"/>
    </row>
    <row r="141" spans="2:7" ht="13" customHeight="1">
      <c r="B141" s="56"/>
      <c r="C141" s="56"/>
      <c r="D141" s="56"/>
      <c r="E141" s="56"/>
      <c r="F141" s="56"/>
      <c r="G141" s="56"/>
    </row>
    <row r="142" spans="2:7" ht="13" customHeight="1">
      <c r="B142" s="56"/>
      <c r="C142" s="56"/>
      <c r="D142" s="56"/>
      <c r="E142" s="56"/>
      <c r="F142" s="56"/>
      <c r="G142" s="56"/>
    </row>
    <row r="143" spans="2:7" ht="13" customHeight="1">
      <c r="B143" s="56"/>
      <c r="C143" s="56"/>
      <c r="D143" s="56"/>
      <c r="E143" s="56"/>
      <c r="F143" s="56"/>
      <c r="G143" s="56"/>
    </row>
    <row r="144" spans="2:7" ht="13" customHeight="1">
      <c r="B144" s="56"/>
      <c r="C144" s="56"/>
      <c r="D144" s="56"/>
      <c r="E144" s="56"/>
      <c r="F144" s="56"/>
      <c r="G144" s="56"/>
    </row>
    <row r="145" spans="2:7" ht="13" customHeight="1">
      <c r="B145" s="56"/>
      <c r="C145" s="56"/>
      <c r="D145" s="56"/>
      <c r="E145" s="56"/>
      <c r="F145" s="56"/>
      <c r="G145" s="56"/>
    </row>
    <row r="146" spans="2:7" ht="13" customHeight="1">
      <c r="B146" s="56"/>
      <c r="C146" s="56"/>
      <c r="D146" s="56"/>
      <c r="E146" s="56"/>
      <c r="F146" s="56"/>
      <c r="G146" s="56"/>
    </row>
    <row r="147" spans="2:7" ht="13" customHeight="1">
      <c r="B147" s="56"/>
      <c r="C147" s="56"/>
      <c r="D147" s="56"/>
      <c r="E147" s="56"/>
      <c r="F147" s="56"/>
      <c r="G147" s="56"/>
    </row>
    <row r="148" spans="2:7" ht="13" customHeight="1">
      <c r="B148" s="56"/>
      <c r="C148" s="56"/>
      <c r="D148" s="56"/>
      <c r="E148" s="56"/>
      <c r="F148" s="56"/>
      <c r="G148" s="56"/>
    </row>
    <row r="149" spans="2:7" ht="13" customHeight="1">
      <c r="B149" s="56"/>
      <c r="C149" s="56"/>
      <c r="D149" s="56"/>
      <c r="E149" s="56"/>
      <c r="F149" s="56"/>
      <c r="G149" s="56"/>
    </row>
    <row r="150" spans="2:7" ht="13" customHeight="1">
      <c r="B150" s="56"/>
      <c r="C150" s="56"/>
      <c r="D150" s="56"/>
      <c r="E150" s="56"/>
      <c r="F150" s="56"/>
      <c r="G150" s="56"/>
    </row>
  </sheetData>
  <sheetProtection selectLockedCells="1"/>
  <phoneticPr fontId="4" type="noConversion"/>
  <pageMargins left="0.75" right="0.75" top="1" bottom="1" header="0.5" footer="0.5"/>
  <pageSetup scale="37" orientation="portrait" horizontalDpi="4294967292" verticalDpi="4294967292"/>
  <rowBreaks count="1" manualBreakCount="1">
    <brk id="112" max="16383" man="1"/>
  </rowBreaks>
  <colBreaks count="1" manualBreakCount="1">
    <brk id="18" max="1048575" man="1"/>
  </colBreaks>
  <drawing r:id="rId1"/>
  <extLst>
    <ext xmlns:mx="http://schemas.microsoft.com/office/mac/excel/2008/main" uri="{64002731-A6B0-56B0-2670-7721B7C09600}">
      <mx:PLV Mode="0" OnePage="0" WScale="10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K62"/>
  <sheetViews>
    <sheetView tabSelected="1" view="pageLayout" topLeftCell="A28" workbookViewId="0">
      <selection activeCell="I62" sqref="I62:J62"/>
    </sheetView>
  </sheetViews>
  <sheetFormatPr baseColWidth="10" defaultRowHeight="13" x14ac:dyDescent="0"/>
  <cols>
    <col min="1" max="1" width="4" bestFit="1" customWidth="1"/>
    <col min="2" max="2" width="11.140625" bestFit="1" customWidth="1"/>
    <col min="3" max="3" width="8.42578125" bestFit="1" customWidth="1"/>
    <col min="4" max="4" width="2" bestFit="1" customWidth="1"/>
    <col min="5" max="5" width="5.28515625" style="88" bestFit="1" customWidth="1"/>
    <col min="6" max="6" width="15.5703125" bestFit="1" customWidth="1"/>
    <col min="7" max="7" width="8.85546875" style="1" bestFit="1" customWidth="1"/>
    <col min="8" max="8" width="6.140625" style="1" customWidth="1"/>
    <col min="9" max="9" width="8.85546875" style="1" customWidth="1"/>
  </cols>
  <sheetData>
    <row r="1" spans="1:11" ht="18">
      <c r="B1" s="133">
        <v>40192</v>
      </c>
      <c r="C1" s="8" t="s">
        <v>146</v>
      </c>
      <c r="G1" s="21"/>
      <c r="H1" s="101"/>
      <c r="I1" s="132" t="s">
        <v>158</v>
      </c>
      <c r="J1" s="100">
        <f>AVERAGE(E4:E6)</f>
        <v>19.541546343527745</v>
      </c>
    </row>
    <row r="3" spans="1:11">
      <c r="B3" s="84" t="s">
        <v>150</v>
      </c>
      <c r="C3" s="84" t="s">
        <v>151</v>
      </c>
      <c r="D3" s="84" t="s">
        <v>152</v>
      </c>
      <c r="E3" s="98" t="s">
        <v>153</v>
      </c>
      <c r="F3" s="84" t="s">
        <v>154</v>
      </c>
      <c r="G3" s="99" t="s">
        <v>156</v>
      </c>
      <c r="H3" s="99" t="s">
        <v>155</v>
      </c>
      <c r="I3" s="99" t="s">
        <v>157</v>
      </c>
      <c r="J3" s="84" t="s">
        <v>159</v>
      </c>
      <c r="K3" s="99" t="s">
        <v>174</v>
      </c>
    </row>
    <row r="4" spans="1:11">
      <c r="A4" s="89">
        <v>1.3</v>
      </c>
      <c r="B4" s="89" t="s">
        <v>57</v>
      </c>
      <c r="C4" s="89" t="s">
        <v>147</v>
      </c>
      <c r="D4" s="89">
        <v>1</v>
      </c>
      <c r="E4" s="90">
        <f>AVERAGE('Raw Data'!C52,'Raw Data'!C64)</f>
        <v>19.762033561132377</v>
      </c>
      <c r="F4" s="89" t="str">
        <f>'Raw Data'!E52</f>
        <v>RWPE1 0AZA #1</v>
      </c>
      <c r="G4" s="95">
        <f>STDEV('Raw Data'!C52,'Raw Data'!C64)</f>
        <v>2.0930027019508149E-2</v>
      </c>
      <c r="H4" s="102">
        <f>G4/E4</f>
        <v>1.0591028982297125E-3</v>
      </c>
      <c r="I4" s="95">
        <f>'Raw Data'!G52</f>
        <v>12.460665802663151</v>
      </c>
      <c r="J4" s="41">
        <f>POWER(2,($J$1-E4))</f>
        <v>0.85827553624589525</v>
      </c>
      <c r="K4" t="s">
        <v>175</v>
      </c>
    </row>
    <row r="5" spans="1:11">
      <c r="A5" s="89">
        <v>1.3</v>
      </c>
      <c r="B5" s="89" t="s">
        <v>57</v>
      </c>
      <c r="C5" s="89" t="s">
        <v>147</v>
      </c>
      <c r="D5" s="89">
        <v>2</v>
      </c>
      <c r="E5" s="90">
        <f>AVERAGE('Raw Data'!C97,'Raw Data'!C109)</f>
        <v>19.411411876469256</v>
      </c>
      <c r="F5" s="89" t="str">
        <f>'Raw Data'!E97</f>
        <v>RWPE1 0AZA #2</v>
      </c>
      <c r="G5" s="95">
        <f>STDEV('Raw Data'!C97,'Raw Data'!C109)</f>
        <v>2.063713090142277E-2</v>
      </c>
      <c r="H5" s="102">
        <f t="shared" ref="H5:H39" si="0">G5/E5</f>
        <v>1.0631442489991852E-3</v>
      </c>
      <c r="I5" s="95" t="e">
        <f>'Raw Data'!G97</f>
        <v>#VALUE!</v>
      </c>
      <c r="J5" s="41">
        <f t="shared" ref="J5:J39" si="1">POWER(2,($J$1-E5))</f>
        <v>1.0943957001645974</v>
      </c>
      <c r="K5" t="s">
        <v>175</v>
      </c>
    </row>
    <row r="6" spans="1:11">
      <c r="A6" s="89">
        <v>1.3</v>
      </c>
      <c r="B6" s="89" t="s">
        <v>57</v>
      </c>
      <c r="C6" s="89" t="s">
        <v>147</v>
      </c>
      <c r="D6" s="89">
        <v>3</v>
      </c>
      <c r="E6" s="90">
        <f>AVERAGE('Raw Data'!C60,'Raw Data'!C72)</f>
        <v>19.451193592981603</v>
      </c>
      <c r="F6" s="89" t="str">
        <f>'Raw Data'!E60</f>
        <v>RWPE1 0AZA #3</v>
      </c>
      <c r="G6" s="95">
        <f>STDEV('Raw Data'!C60,'Raw Data'!C72)</f>
        <v>0.21771888098118877</v>
      </c>
      <c r="H6" s="102">
        <f t="shared" si="0"/>
        <v>1.1193085912205731E-2</v>
      </c>
      <c r="I6" s="95" t="e">
        <f>'Raw Data'!G60</f>
        <v>#VALUE!</v>
      </c>
      <c r="J6" s="41">
        <f t="shared" si="1"/>
        <v>1.0646304613462687</v>
      </c>
      <c r="K6" t="s">
        <v>175</v>
      </c>
    </row>
    <row r="7" spans="1:11">
      <c r="A7" s="89">
        <v>1.6</v>
      </c>
      <c r="B7" s="89" t="s">
        <v>57</v>
      </c>
      <c r="C7" s="89" t="s">
        <v>148</v>
      </c>
      <c r="D7" s="89">
        <v>1</v>
      </c>
      <c r="E7" s="90">
        <f>AVERAGE('Raw Data'!C21,'Raw Data'!C33)</f>
        <v>19.674464788033948</v>
      </c>
      <c r="F7" s="89" t="str">
        <f>'Raw Data'!E21</f>
        <v>RWPE1 0.5AZA #1</v>
      </c>
      <c r="G7" s="95">
        <f>STDEV('Raw Data'!C21,'Raw Data'!C33)</f>
        <v>0.19631155924178861</v>
      </c>
      <c r="H7" s="102">
        <f t="shared" si="0"/>
        <v>9.977987272171477E-3</v>
      </c>
      <c r="I7" s="95">
        <f>'Raw Data'!G21</f>
        <v>14.536301556871589</v>
      </c>
      <c r="J7" s="41">
        <f t="shared" si="1"/>
        <v>0.91198471852280272</v>
      </c>
      <c r="K7" t="s">
        <v>175</v>
      </c>
    </row>
    <row r="8" spans="1:11">
      <c r="A8" s="89">
        <v>1.6</v>
      </c>
      <c r="B8" s="89" t="s">
        <v>57</v>
      </c>
      <c r="C8" s="89" t="s">
        <v>148</v>
      </c>
      <c r="D8" s="89">
        <v>2</v>
      </c>
      <c r="E8" s="90">
        <f>AVERAGE('Raw Data'!C57,'Raw Data'!C69)</f>
        <v>19.820630903012713</v>
      </c>
      <c r="F8" s="89" t="str">
        <f>'Raw Data'!E57</f>
        <v>RWPE1 0.5AZA #2</v>
      </c>
      <c r="G8" s="95">
        <f>STDEV('Raw Data'!C57,'Raw Data'!C69)</f>
        <v>7.0537953115406463E-2</v>
      </c>
      <c r="H8" s="102">
        <f t="shared" si="0"/>
        <v>3.5588147249482746E-3</v>
      </c>
      <c r="I8" s="95">
        <f>'Raw Data'!G57</f>
        <v>13.451731700870745</v>
      </c>
      <c r="J8" s="41">
        <f t="shared" si="1"/>
        <v>0.82411378044179751</v>
      </c>
      <c r="K8" t="s">
        <v>175</v>
      </c>
    </row>
    <row r="9" spans="1:11">
      <c r="A9" s="89">
        <v>1.6</v>
      </c>
      <c r="B9" s="89" t="s">
        <v>57</v>
      </c>
      <c r="C9" s="89" t="s">
        <v>148</v>
      </c>
      <c r="D9" s="89">
        <v>3</v>
      </c>
      <c r="E9" s="90">
        <f>AVERAGE('Raw Data'!C17,'Raw Data'!C29)</f>
        <v>19.773160887086604</v>
      </c>
      <c r="F9" s="89" t="str">
        <f>'Raw Data'!E17</f>
        <v>RWPE1 0.5AZA #3</v>
      </c>
      <c r="G9" s="95">
        <f>STDEV('Raw Data'!C17,'Raw Data'!C29)</f>
        <v>7.0565299403896983E-2</v>
      </c>
      <c r="H9" s="102">
        <f t="shared" si="0"/>
        <v>3.5687414777463098E-3</v>
      </c>
      <c r="I9" s="95">
        <f>'Raw Data'!G17</f>
        <v>13.252367462230175</v>
      </c>
      <c r="J9" s="41">
        <f t="shared" si="1"/>
        <v>0.85168122787917322</v>
      </c>
      <c r="K9" t="s">
        <v>176</v>
      </c>
    </row>
    <row r="10" spans="1:11">
      <c r="A10" s="89">
        <v>1.9</v>
      </c>
      <c r="B10" s="89" t="s">
        <v>57</v>
      </c>
      <c r="C10" s="89" t="s">
        <v>149</v>
      </c>
      <c r="D10" s="89">
        <v>1</v>
      </c>
      <c r="E10" s="90">
        <f>AVERAGE('Raw Data'!C98,'Raw Data'!C110)</f>
        <v>19.397729957237022</v>
      </c>
      <c r="F10" s="89" t="str">
        <f>'Raw Data'!E98</f>
        <v>RWPE1 1.0AZA #1</v>
      </c>
      <c r="G10" s="95">
        <f>STDEV('Raw Data'!C98,'Raw Data'!C110)</f>
        <v>0.13676827763802682</v>
      </c>
      <c r="H10" s="102">
        <f t="shared" si="0"/>
        <v>7.0507362428251811E-3</v>
      </c>
      <c r="I10" s="95" t="e">
        <f>'Raw Data'!G98</f>
        <v>#VALUE!</v>
      </c>
      <c r="J10" s="41">
        <f t="shared" si="1"/>
        <v>1.104823863454689</v>
      </c>
      <c r="K10" t="s">
        <v>176</v>
      </c>
    </row>
    <row r="11" spans="1:11">
      <c r="A11" s="89">
        <v>1.9</v>
      </c>
      <c r="B11" s="89" t="s">
        <v>57</v>
      </c>
      <c r="C11" s="89" t="s">
        <v>149</v>
      </c>
      <c r="D11" s="89">
        <v>2</v>
      </c>
      <c r="E11" s="90">
        <f>AVERAGE('Raw Data'!C92,'Raw Data'!C104)</f>
        <v>19.556401096279291</v>
      </c>
      <c r="F11" s="89" t="str">
        <f>'Raw Data'!E92</f>
        <v>RWPE1 1.0AZA #2</v>
      </c>
      <c r="G11" s="95">
        <f>STDEV('Raw Data'!C92,'Raw Data'!C104)</f>
        <v>0.10858741331310143</v>
      </c>
      <c r="H11" s="102">
        <f t="shared" si="0"/>
        <v>5.5525253740966053E-3</v>
      </c>
      <c r="I11" s="95" t="e">
        <f>'Raw Data'!G92</f>
        <v>#VALUE!</v>
      </c>
      <c r="J11" s="41">
        <f t="shared" si="1"/>
        <v>0.98975629780744967</v>
      </c>
      <c r="K11" t="s">
        <v>176</v>
      </c>
    </row>
    <row r="12" spans="1:11">
      <c r="A12" s="89">
        <v>1.9</v>
      </c>
      <c r="B12" s="89" t="s">
        <v>57</v>
      </c>
      <c r="C12" s="89" t="s">
        <v>149</v>
      </c>
      <c r="D12" s="89">
        <v>3</v>
      </c>
      <c r="E12" s="90">
        <f>AVERAGE('Raw Data'!C51,'Raw Data'!C63)</f>
        <v>20.088775536858765</v>
      </c>
      <c r="F12" s="89" t="str">
        <f>'Raw Data'!E51</f>
        <v>RWPE1 1.0AZA #3</v>
      </c>
      <c r="G12" s="95">
        <f>STDEV('Raw Data'!C51,'Raw Data'!C63)</f>
        <v>0.11239972087255116</v>
      </c>
      <c r="H12" s="102">
        <f t="shared" si="0"/>
        <v>5.5951504195126687E-3</v>
      </c>
      <c r="I12" s="95">
        <f>'Raw Data'!G51</f>
        <v>15.055951485979268</v>
      </c>
      <c r="J12" s="41">
        <f t="shared" si="1"/>
        <v>0.6843331815166166</v>
      </c>
      <c r="K12" t="s">
        <v>176</v>
      </c>
    </row>
    <row r="13" spans="1:11">
      <c r="A13" s="91">
        <v>2.2999999999999998</v>
      </c>
      <c r="B13" s="91" t="s">
        <v>59</v>
      </c>
      <c r="C13" s="91" t="s">
        <v>147</v>
      </c>
      <c r="D13" s="91">
        <v>1</v>
      </c>
      <c r="E13" s="92">
        <f>AVERAGE('Raw Data'!C89,'Raw Data'!C101)</f>
        <v>19.848140525307414</v>
      </c>
      <c r="F13" s="91" t="str">
        <f>'Raw Data'!E89</f>
        <v>CTPE 0AZA #1</v>
      </c>
      <c r="G13" s="96">
        <f>STDEV('Raw Data'!C89,'Raw Data'!C101)</f>
        <v>5.2124381860257959E-2</v>
      </c>
      <c r="H13" s="103">
        <f t="shared" si="0"/>
        <v>2.6261594527606583E-3</v>
      </c>
      <c r="I13" s="96">
        <f>'Raw Data'!G89</f>
        <v>14.44070794613986</v>
      </c>
      <c r="J13" s="41">
        <f t="shared" si="1"/>
        <v>0.80854827478376623</v>
      </c>
      <c r="K13" t="s">
        <v>176</v>
      </c>
    </row>
    <row r="14" spans="1:11">
      <c r="A14" s="91">
        <v>2.2999999999999998</v>
      </c>
      <c r="B14" s="91" t="s">
        <v>59</v>
      </c>
      <c r="C14" s="91" t="s">
        <v>147</v>
      </c>
      <c r="D14" s="91">
        <v>2</v>
      </c>
      <c r="E14" s="92">
        <f>AVERAGE('Raw Data'!C90,'Raw Data'!C102)</f>
        <v>19.676751342415415</v>
      </c>
      <c r="F14" s="91" t="str">
        <f>'Raw Data'!E90</f>
        <v>CTPE 0AZA #2</v>
      </c>
      <c r="G14" s="96">
        <f>STDEV('Raw Data'!C90,'Raw Data'!C102)</f>
        <v>0.17480477889182564</v>
      </c>
      <c r="H14" s="103">
        <f t="shared" si="0"/>
        <v>8.8838231397992302E-3</v>
      </c>
      <c r="I14" s="96">
        <f>'Raw Data'!G90</f>
        <v>7.5268613872018513</v>
      </c>
      <c r="J14" s="41">
        <f t="shared" si="1"/>
        <v>0.91054044170060944</v>
      </c>
      <c r="K14" t="s">
        <v>177</v>
      </c>
    </row>
    <row r="15" spans="1:11">
      <c r="A15" s="91">
        <v>2.2999999999999998</v>
      </c>
      <c r="B15" s="91" t="s">
        <v>59</v>
      </c>
      <c r="C15" s="91" t="s">
        <v>147</v>
      </c>
      <c r="D15" s="91">
        <v>3</v>
      </c>
      <c r="E15" s="92">
        <f>AVERAGE('Raw Data'!C18,'Raw Data'!C30)</f>
        <v>19.449680886094292</v>
      </c>
      <c r="F15" s="91" t="str">
        <f>'Raw Data'!E18</f>
        <v>CTPE 0AZA #3</v>
      </c>
      <c r="G15" s="96">
        <f>STDEV('Raw Data'!C18,'Raw Data'!C30)</f>
        <v>0.11754216167514232</v>
      </c>
      <c r="H15" s="103">
        <f t="shared" si="0"/>
        <v>6.0433979541114242E-3</v>
      </c>
      <c r="I15" s="96">
        <f>'Raw Data'!G18</f>
        <v>12.326496598480229</v>
      </c>
      <c r="J15" s="41">
        <f t="shared" si="1"/>
        <v>1.0657473421801882</v>
      </c>
      <c r="K15" t="s">
        <v>178</v>
      </c>
    </row>
    <row r="16" spans="1:11">
      <c r="A16" s="91">
        <v>2.6</v>
      </c>
      <c r="B16" s="91" t="s">
        <v>59</v>
      </c>
      <c r="C16" s="91" t="s">
        <v>148</v>
      </c>
      <c r="D16" s="91">
        <v>1</v>
      </c>
      <c r="E16" s="92">
        <f>AVERAGE('Raw Data'!C26,'Raw Data'!C38)</f>
        <v>19.743341761397016</v>
      </c>
      <c r="F16" s="91" t="str">
        <f>'Raw Data'!E26</f>
        <v>CTPE 0.5AZA #1</v>
      </c>
      <c r="G16" s="96">
        <f>STDEV('Raw Data'!C26,'Raw Data'!C38)</f>
        <v>3.0732816816269274E-2</v>
      </c>
      <c r="H16" s="103">
        <f t="shared" si="0"/>
        <v>1.5566167666893822E-3</v>
      </c>
      <c r="I16" s="96">
        <f>'Raw Data'!G26</f>
        <v>12.926363890939431</v>
      </c>
      <c r="J16" s="41">
        <f t="shared" si="1"/>
        <v>0.86946784669475818</v>
      </c>
      <c r="K16" t="s">
        <v>175</v>
      </c>
    </row>
    <row r="17" spans="1:11">
      <c r="A17" s="91">
        <v>2.6</v>
      </c>
      <c r="B17" s="91" t="s">
        <v>59</v>
      </c>
      <c r="C17" s="91" t="s">
        <v>148</v>
      </c>
      <c r="D17" s="91">
        <v>2</v>
      </c>
      <c r="E17" s="92">
        <f>AVERAGE('Raw Data'!C54,'Raw Data'!C66)</f>
        <v>19.703108158398379</v>
      </c>
      <c r="F17" s="91" t="str">
        <f>'Raw Data'!E54</f>
        <v>CTPE 0.5AZA #2</v>
      </c>
      <c r="G17" s="96">
        <f>STDEV('Raw Data'!C54,'Raw Data'!C66)</f>
        <v>0.13852223849508766</v>
      </c>
      <c r="H17" s="103">
        <f t="shared" si="0"/>
        <v>7.0304764802320311E-3</v>
      </c>
      <c r="I17" s="96">
        <f>'Raw Data'!G54</f>
        <v>14.422490308242509</v>
      </c>
      <c r="J17" s="41">
        <f t="shared" si="1"/>
        <v>0.89405667008240031</v>
      </c>
      <c r="K17" t="s">
        <v>175</v>
      </c>
    </row>
    <row r="18" spans="1:11">
      <c r="A18" s="91">
        <v>2.6</v>
      </c>
      <c r="B18" s="91" t="s">
        <v>59</v>
      </c>
      <c r="C18" s="91" t="s">
        <v>148</v>
      </c>
      <c r="D18" s="91">
        <v>3</v>
      </c>
      <c r="E18" s="92">
        <f>AVERAGE('Raw Data'!C23,'Raw Data'!C35)</f>
        <v>19.153620009701701</v>
      </c>
      <c r="F18" s="91" t="str">
        <f>'Raw Data'!E23</f>
        <v>CTPE 0.5AZA #3</v>
      </c>
      <c r="G18" s="96">
        <f>STDEV('Raw Data'!C23,'Raw Data'!C35)</f>
        <v>0.21243887132383019</v>
      </c>
      <c r="H18" s="103">
        <f t="shared" si="0"/>
        <v>1.1091317005152318E-2</v>
      </c>
      <c r="I18" s="96" t="e">
        <f>'Raw Data'!G23</f>
        <v>#VALUE!</v>
      </c>
      <c r="J18" s="41">
        <f t="shared" si="1"/>
        <v>1.3085112552006775</v>
      </c>
      <c r="K18" t="s">
        <v>175</v>
      </c>
    </row>
    <row r="19" spans="1:11">
      <c r="A19" s="91">
        <v>2.9</v>
      </c>
      <c r="B19" s="91" t="s">
        <v>59</v>
      </c>
      <c r="C19" s="91" t="s">
        <v>149</v>
      </c>
      <c r="D19" s="91">
        <v>1</v>
      </c>
      <c r="E19" s="92">
        <f>AVERAGE('Raw Data'!C53,'Raw Data'!C65)</f>
        <v>19.817088596636076</v>
      </c>
      <c r="F19" s="91" t="str">
        <f>'Raw Data'!E53</f>
        <v>CTPE 1.0AZA #1</v>
      </c>
      <c r="G19" s="96">
        <f>STDEV('Raw Data'!C53,'Raw Data'!C65)</f>
        <v>0.11202331982040123</v>
      </c>
      <c r="H19" s="103">
        <f t="shared" si="0"/>
        <v>5.6528646614325091E-3</v>
      </c>
      <c r="I19" s="96">
        <f>'Raw Data'!G53</f>
        <v>12.764550651551822</v>
      </c>
      <c r="J19" s="41">
        <f t="shared" si="1"/>
        <v>0.8261397459046772</v>
      </c>
      <c r="K19" t="s">
        <v>175</v>
      </c>
    </row>
    <row r="20" spans="1:11">
      <c r="A20" s="91">
        <v>2.9</v>
      </c>
      <c r="B20" s="91" t="s">
        <v>59</v>
      </c>
      <c r="C20" s="91" t="s">
        <v>149</v>
      </c>
      <c r="D20" s="91">
        <v>2</v>
      </c>
      <c r="E20" s="92">
        <f>AVERAGE('Raw Data'!C96,'Raw Data'!C108)</f>
        <v>19.793144756067591</v>
      </c>
      <c r="F20" s="91" t="str">
        <f>'Raw Data'!E96</f>
        <v>CTPE 1.0AZA #2</v>
      </c>
      <c r="G20" s="96">
        <f>STDEV('Raw Data'!C96,'Raw Data'!C108)</f>
        <v>1.9977659611982546E-2</v>
      </c>
      <c r="H20" s="103">
        <f t="shared" si="0"/>
        <v>1.00932215967644E-3</v>
      </c>
      <c r="I20" s="96" t="e">
        <f>'Raw Data'!G96</f>
        <v>#VALUE!</v>
      </c>
      <c r="J20" s="41">
        <f t="shared" si="1"/>
        <v>0.83996527247979513</v>
      </c>
      <c r="K20" t="s">
        <v>175</v>
      </c>
    </row>
    <row r="21" spans="1:11">
      <c r="A21" s="91">
        <v>2.9</v>
      </c>
      <c r="B21" s="91" t="s">
        <v>59</v>
      </c>
      <c r="C21" s="91" t="s">
        <v>149</v>
      </c>
      <c r="D21" s="91">
        <v>3</v>
      </c>
      <c r="E21" s="92">
        <f>AVERAGE('Raw Data'!C94,'Raw Data'!C106)</f>
        <v>19.619506108345526</v>
      </c>
      <c r="F21" s="91" t="str">
        <f>'Raw Data'!E94</f>
        <v>CTPE 1.0AZA #3</v>
      </c>
      <c r="G21" s="96">
        <f>STDEV('Raw Data'!C94,'Raw Data'!C106)</f>
        <v>7.4757065899144243E-2</v>
      </c>
      <c r="H21" s="103">
        <f t="shared" si="0"/>
        <v>3.8103439243735559E-3</v>
      </c>
      <c r="I21" s="96">
        <f>'Raw Data'!G94</f>
        <v>14.170605103855962</v>
      </c>
      <c r="J21" s="41">
        <f t="shared" si="1"/>
        <v>0.9473964920798118</v>
      </c>
      <c r="K21" t="s">
        <v>175</v>
      </c>
    </row>
    <row r="22" spans="1:11">
      <c r="A22" s="93">
        <v>3.3</v>
      </c>
      <c r="B22" s="93" t="s">
        <v>61</v>
      </c>
      <c r="C22" s="93" t="s">
        <v>147</v>
      </c>
      <c r="D22" s="93">
        <v>1</v>
      </c>
      <c r="E22" s="94">
        <f>AVERAGE('Raw Data'!C59,'Raw Data'!C71)</f>
        <v>19.659126153462033</v>
      </c>
      <c r="F22" s="93" t="str">
        <f>'Raw Data'!E59</f>
        <v>CAsE-PE 0AZA #1</v>
      </c>
      <c r="G22" s="97">
        <f>STDEV('Raw Data'!C59,'Raw Data'!C71)</f>
        <v>8.2174037472139874E-2</v>
      </c>
      <c r="H22" s="104">
        <f t="shared" si="0"/>
        <v>4.1799435453375314E-3</v>
      </c>
      <c r="I22" s="97">
        <f>'Raw Data'!G59</f>
        <v>14.220455084675713</v>
      </c>
      <c r="J22" s="41">
        <f t="shared" si="1"/>
        <v>0.92173260500981535</v>
      </c>
      <c r="K22" t="s">
        <v>175</v>
      </c>
    </row>
    <row r="23" spans="1:11">
      <c r="A23" s="93">
        <v>3.3</v>
      </c>
      <c r="B23" s="93" t="s">
        <v>61</v>
      </c>
      <c r="C23" s="93" t="s">
        <v>147</v>
      </c>
      <c r="D23" s="93">
        <v>2</v>
      </c>
      <c r="E23" s="94">
        <f>AVERAGE('Raw Data'!C62,'Raw Data'!C74)</f>
        <v>19.645959704086103</v>
      </c>
      <c r="F23" s="93" t="str">
        <f>'Raw Data'!E62</f>
        <v>CAsE-PE 0AZA #2</v>
      </c>
      <c r="G23" s="97">
        <f>STDEV('Raw Data'!C62,'Raw Data'!C74)</f>
        <v>3.5138404715144726E-2</v>
      </c>
      <c r="H23" s="104">
        <f t="shared" si="0"/>
        <v>1.7885817361132223E-3</v>
      </c>
      <c r="I23" s="97" t="e">
        <f>'Raw Data'!G62</f>
        <v>#VALUE!</v>
      </c>
      <c r="J23" s="41">
        <f t="shared" si="1"/>
        <v>0.93018310372933966</v>
      </c>
      <c r="K23" t="s">
        <v>179</v>
      </c>
    </row>
    <row r="24" spans="1:11">
      <c r="A24" s="93">
        <v>3.3</v>
      </c>
      <c r="B24" s="93" t="s">
        <v>61</v>
      </c>
      <c r="C24" s="93" t="s">
        <v>147</v>
      </c>
      <c r="D24" s="93">
        <v>3</v>
      </c>
      <c r="E24" s="94">
        <f>AVERAGE('Raw Data'!C93,'Raw Data'!C105)</f>
        <v>19.774774617354591</v>
      </c>
      <c r="F24" s="93" t="str">
        <f>'Raw Data'!E93</f>
        <v>CAsE-PE 0AZA #3</v>
      </c>
      <c r="G24" s="97">
        <f>STDEV('Raw Data'!C93,'Raw Data'!C105)</f>
        <v>4.4409196430246024E-2</v>
      </c>
      <c r="H24" s="104">
        <f t="shared" si="0"/>
        <v>2.2457498145780105E-3</v>
      </c>
      <c r="I24" s="97">
        <f>'Raw Data'!G93</f>
        <v>15.733852193225569</v>
      </c>
      <c r="J24" s="41">
        <f t="shared" si="1"/>
        <v>0.85072911023585529</v>
      </c>
      <c r="K24" t="s">
        <v>176</v>
      </c>
    </row>
    <row r="25" spans="1:11">
      <c r="A25" s="93">
        <v>3.6</v>
      </c>
      <c r="B25" s="93" t="s">
        <v>61</v>
      </c>
      <c r="C25" s="93" t="s">
        <v>148</v>
      </c>
      <c r="D25" s="93">
        <v>1</v>
      </c>
      <c r="E25" s="94">
        <f>AVERAGE('Raw Data'!C55,'Raw Data'!C67)</f>
        <v>19.823678420970538</v>
      </c>
      <c r="F25" s="93" t="str">
        <f>'Raw Data'!E55</f>
        <v>CAsE-PE 0.5AZA #1</v>
      </c>
      <c r="G25" s="97">
        <f>STDEV('Raw Data'!C55,'Raw Data'!C67)</f>
        <v>0.14714232025760657</v>
      </c>
      <c r="H25" s="104">
        <f t="shared" si="0"/>
        <v>7.422553833498006E-3</v>
      </c>
      <c r="I25" s="97">
        <f>'Raw Data'!G55</f>
        <v>13.012408879445076</v>
      </c>
      <c r="J25" s="41">
        <f t="shared" si="1"/>
        <v>0.82237477758952005</v>
      </c>
      <c r="K25" t="s">
        <v>176</v>
      </c>
    </row>
    <row r="26" spans="1:11">
      <c r="A26" s="93">
        <v>3.6</v>
      </c>
      <c r="B26" s="93" t="s">
        <v>61</v>
      </c>
      <c r="C26" s="93" t="s">
        <v>148</v>
      </c>
      <c r="D26" s="93">
        <v>2</v>
      </c>
      <c r="E26" s="94">
        <f>AVERAGE('Raw Data'!C15,'Raw Data'!C27)</f>
        <v>20.385993356279172</v>
      </c>
      <c r="F26" s="93" t="str">
        <f>'Raw Data'!E15</f>
        <v>CAsE-PE 0.5AZA #2</v>
      </c>
      <c r="G26" s="97">
        <f>STDEV('Raw Data'!C15,'Raw Data'!C27)</f>
        <v>4.9386625388740273E-2</v>
      </c>
      <c r="H26" s="104">
        <f t="shared" si="0"/>
        <v>2.4225763506161694E-3</v>
      </c>
      <c r="I26" s="97">
        <f>'Raw Data'!G15</f>
        <v>11.150113127671609</v>
      </c>
      <c r="J26" s="41">
        <f t="shared" si="1"/>
        <v>0.55692423813284597</v>
      </c>
      <c r="K26" t="s">
        <v>176</v>
      </c>
    </row>
    <row r="27" spans="1:11">
      <c r="A27" s="93">
        <v>3.6</v>
      </c>
      <c r="B27" s="93" t="s">
        <v>61</v>
      </c>
      <c r="C27" s="93" t="s">
        <v>148</v>
      </c>
      <c r="D27" s="93">
        <v>3</v>
      </c>
      <c r="E27" s="94">
        <f>AVERAGE('Raw Data'!C95,'Raw Data'!C107)</f>
        <v>19.767232060023794</v>
      </c>
      <c r="F27" s="93" t="str">
        <f>'Raw Data'!E95</f>
        <v>CAsE-PE 0.5AZA #3</v>
      </c>
      <c r="G27" s="97">
        <f>STDEV('Raw Data'!C95,'Raw Data'!C107)</f>
        <v>2.7111700117078499E-2</v>
      </c>
      <c r="H27" s="104">
        <f t="shared" si="0"/>
        <v>1.3715476215766075E-3</v>
      </c>
      <c r="I27" s="97" t="e">
        <f>'Raw Data'!G95</f>
        <v>#VALUE!</v>
      </c>
      <c r="J27" s="41">
        <f t="shared" si="1"/>
        <v>0.85518845589510306</v>
      </c>
      <c r="K27" t="s">
        <v>176</v>
      </c>
    </row>
    <row r="28" spans="1:11">
      <c r="A28" s="93">
        <v>3.9</v>
      </c>
      <c r="B28" s="93" t="s">
        <v>61</v>
      </c>
      <c r="C28" s="93" t="s">
        <v>149</v>
      </c>
      <c r="D28" s="93">
        <v>1</v>
      </c>
      <c r="E28" s="94">
        <f>AVERAGE('Raw Data'!C58,'Raw Data'!C70)</f>
        <v>19.900076674735455</v>
      </c>
      <c r="F28" s="93" t="str">
        <f>'Raw Data'!E58</f>
        <v>CAsE-PE 1.0AZA #1</v>
      </c>
      <c r="G28" s="97">
        <f>STDEV('Raw Data'!C58,'Raw Data'!C70)</f>
        <v>6.1024871141726039E-3</v>
      </c>
      <c r="H28" s="104">
        <f t="shared" si="0"/>
        <v>3.0665646238037562E-4</v>
      </c>
      <c r="I28" s="97" t="e">
        <f>'Raw Data'!G58</f>
        <v>#VALUE!</v>
      </c>
      <c r="J28" s="41">
        <f t="shared" si="1"/>
        <v>0.77995871653234294</v>
      </c>
      <c r="K28" t="s">
        <v>176</v>
      </c>
    </row>
    <row r="29" spans="1:11">
      <c r="A29" s="93">
        <v>3.9</v>
      </c>
      <c r="B29" s="93" t="s">
        <v>61</v>
      </c>
      <c r="C29" s="93" t="s">
        <v>149</v>
      </c>
      <c r="D29" s="93">
        <v>2</v>
      </c>
      <c r="E29" s="94">
        <f>AVERAGE('Raw Data'!C61,'Raw Data'!C73)</f>
        <v>19.712580016299846</v>
      </c>
      <c r="F29" s="93" t="str">
        <f>'Raw Data'!E61</f>
        <v>CAsE-PE 1.0AZA #2</v>
      </c>
      <c r="G29" s="97">
        <f>STDEV('Raw Data'!C61,'Raw Data'!C73)</f>
        <v>6.7273708780783981E-2</v>
      </c>
      <c r="H29" s="104">
        <f t="shared" si="0"/>
        <v>3.4127297758668328E-3</v>
      </c>
      <c r="I29" s="97">
        <f>'Raw Data'!G61</f>
        <v>15.931855273013156</v>
      </c>
      <c r="J29" s="41">
        <f t="shared" si="1"/>
        <v>0.88820606470478836</v>
      </c>
      <c r="K29" t="s">
        <v>176</v>
      </c>
    </row>
    <row r="30" spans="1:11">
      <c r="A30" s="93">
        <v>3.9</v>
      </c>
      <c r="B30" s="93" t="s">
        <v>61</v>
      </c>
      <c r="C30" s="93" t="s">
        <v>149</v>
      </c>
      <c r="D30" s="93">
        <v>3</v>
      </c>
      <c r="E30" s="94">
        <f>AVERAGE('Raw Data'!C88,'Raw Data'!C100)</f>
        <v>20.131489614220058</v>
      </c>
      <c r="F30" s="93" t="str">
        <f>'Raw Data'!E88</f>
        <v>CAsE-PE 1.0AZA #3</v>
      </c>
      <c r="G30" s="97">
        <f>STDEV('Raw Data'!C88,'Raw Data'!C100)</f>
        <v>0.1042950761799749</v>
      </c>
      <c r="H30" s="104">
        <f t="shared" si="0"/>
        <v>5.1806934399084474E-3</v>
      </c>
      <c r="I30" s="97">
        <f>'Raw Data'!G88</f>
        <v>14.052749348412576</v>
      </c>
      <c r="J30" s="41">
        <f t="shared" si="1"/>
        <v>0.66436903069400133</v>
      </c>
      <c r="K30" t="s">
        <v>176</v>
      </c>
    </row>
    <row r="31" spans="1:11">
      <c r="A31" s="105">
        <v>4.3</v>
      </c>
      <c r="B31" s="105" t="s">
        <v>63</v>
      </c>
      <c r="C31" s="105" t="s">
        <v>147</v>
      </c>
      <c r="D31" s="105">
        <v>1</v>
      </c>
      <c r="E31" s="106">
        <f>AVERAGE('Raw Data'!C91,'Raw Data'!C103)</f>
        <v>19.556050392723073</v>
      </c>
      <c r="F31" s="105" t="str">
        <f>'Raw Data'!E91</f>
        <v>B26 0AZA #1</v>
      </c>
      <c r="G31" s="107">
        <f>STDEV('Raw Data'!C91,'Raw Data'!C103)</f>
        <v>0.14371700970901177</v>
      </c>
      <c r="H31" s="108">
        <f t="shared" si="0"/>
        <v>7.3489793093645204E-3</v>
      </c>
      <c r="I31" s="107" t="e">
        <f>'Raw Data'!G91</f>
        <v>#VALUE!</v>
      </c>
      <c r="J31" s="41">
        <f t="shared" si="1"/>
        <v>0.98999692610135914</v>
      </c>
      <c r="K31" t="s">
        <v>176</v>
      </c>
    </row>
    <row r="32" spans="1:11">
      <c r="A32" s="105">
        <v>4.3</v>
      </c>
      <c r="B32" s="105" t="s">
        <v>63</v>
      </c>
      <c r="C32" s="105" t="s">
        <v>147</v>
      </c>
      <c r="D32" s="105">
        <v>2</v>
      </c>
      <c r="E32" s="106">
        <f>AVERAGE('Raw Data'!C24,'Raw Data'!C36)</f>
        <v>20.597440914817316</v>
      </c>
      <c r="F32" s="105" t="str">
        <f>'Raw Data'!E24</f>
        <v>B26 0AZA #2</v>
      </c>
      <c r="G32" s="107">
        <f>STDEV('Raw Data'!C24,'Raw Data'!C36)</f>
        <v>0.10615413550806989</v>
      </c>
      <c r="H32" s="108">
        <f t="shared" si="0"/>
        <v>5.1537536117753878E-3</v>
      </c>
      <c r="I32" s="107" t="e">
        <f>'Raw Data'!G24</f>
        <v>#VALUE!</v>
      </c>
      <c r="J32" s="41">
        <f t="shared" si="1"/>
        <v>0.48099887629799082</v>
      </c>
      <c r="K32" t="s">
        <v>176</v>
      </c>
    </row>
    <row r="33" spans="1:11">
      <c r="A33" s="105">
        <v>4.3</v>
      </c>
      <c r="B33" s="105" t="s">
        <v>63</v>
      </c>
      <c r="C33" s="105" t="s">
        <v>147</v>
      </c>
      <c r="D33" s="105">
        <v>3</v>
      </c>
      <c r="E33" s="106">
        <f>AVERAGE('Raw Data'!C56,'Raw Data'!C68)</f>
        <v>19.667652427603343</v>
      </c>
      <c r="F33" s="105" t="str">
        <f>'Raw Data'!E56</f>
        <v>B26 0AZA #3</v>
      </c>
      <c r="G33" s="107">
        <f>STDEV('Raw Data'!C56,'Raw Data'!C68)</f>
        <v>3.1323589233570738E-2</v>
      </c>
      <c r="H33" s="108">
        <f t="shared" si="0"/>
        <v>1.5926450474388295E-3</v>
      </c>
      <c r="I33" s="107">
        <f>'Raw Data'!G56</f>
        <v>13.992862761477305</v>
      </c>
      <c r="J33" s="41">
        <f t="shared" si="1"/>
        <v>0.91630126484536989</v>
      </c>
      <c r="K33" t="s">
        <v>176</v>
      </c>
    </row>
    <row r="34" spans="1:11">
      <c r="A34" s="105">
        <v>4.5999999999999996</v>
      </c>
      <c r="B34" s="105" t="s">
        <v>63</v>
      </c>
      <c r="C34" s="105" t="s">
        <v>148</v>
      </c>
      <c r="D34" s="105">
        <v>1</v>
      </c>
      <c r="E34" s="106">
        <f>AVERAGE('Raw Data'!C99,'Raw Data'!C111)</f>
        <v>19.503971393529163</v>
      </c>
      <c r="F34" s="105" t="str">
        <f>'Raw Data'!E99</f>
        <v>B26 0.5AZA #1</v>
      </c>
      <c r="G34" s="107">
        <f>STDEV('Raw Data'!C99,'Raw Data'!C111)</f>
        <v>2.2975770052211936E-2</v>
      </c>
      <c r="H34" s="108">
        <f t="shared" si="0"/>
        <v>1.1780047042026841E-3</v>
      </c>
      <c r="I34" s="107" t="e">
        <f>'Raw Data'!G99</f>
        <v>#VALUE!</v>
      </c>
      <c r="J34" s="41">
        <f t="shared" si="1"/>
        <v>1.0263871047320772</v>
      </c>
      <c r="K34" t="s">
        <v>176</v>
      </c>
    </row>
    <row r="35" spans="1:11">
      <c r="A35" s="105">
        <v>4.5999999999999996</v>
      </c>
      <c r="B35" s="105" t="s">
        <v>63</v>
      </c>
      <c r="C35" s="105" t="s">
        <v>148</v>
      </c>
      <c r="D35" s="105">
        <v>2</v>
      </c>
      <c r="E35" s="106">
        <f>AVERAGE('Raw Data'!C25,'Raw Data'!C37)</f>
        <v>19.389392393677145</v>
      </c>
      <c r="F35" s="105" t="str">
        <f>'Raw Data'!E25</f>
        <v>B26 0.5AZA #2</v>
      </c>
      <c r="G35" s="107">
        <f>STDEV('Raw Data'!C25,'Raw Data'!C37)</f>
        <v>0.10872543379383579</v>
      </c>
      <c r="H35" s="108">
        <f t="shared" si="0"/>
        <v>5.6074698776683177E-3</v>
      </c>
      <c r="I35" s="107" t="e">
        <f>'Raw Data'!G25</f>
        <v>#VALUE!</v>
      </c>
      <c r="J35" s="41">
        <f t="shared" si="1"/>
        <v>1.1112273012881768</v>
      </c>
      <c r="K35" t="s">
        <v>176</v>
      </c>
    </row>
    <row r="36" spans="1:11">
      <c r="A36" s="105">
        <v>4.5999999999999996</v>
      </c>
      <c r="B36" s="105" t="s">
        <v>63</v>
      </c>
      <c r="C36" s="105" t="s">
        <v>148</v>
      </c>
      <c r="D36" s="105">
        <v>3</v>
      </c>
      <c r="E36" s="106">
        <f>AVERAGE('Raw Data'!C19,'Raw Data'!C31)</f>
        <v>19.551793631033625</v>
      </c>
      <c r="F36" s="105" t="str">
        <f>'Raw Data'!E19</f>
        <v>B26 0.5AZA #3</v>
      </c>
      <c r="G36" s="107">
        <f>STDEV('Raw Data'!C19,'Raw Data'!C31)</f>
        <v>7.2317387615641479E-2</v>
      </c>
      <c r="H36" s="108">
        <f t="shared" si="0"/>
        <v>3.6987597649790838E-3</v>
      </c>
      <c r="I36" s="107">
        <f>'Raw Data'!G19</f>
        <v>12.886242000664303</v>
      </c>
      <c r="J36" s="41">
        <f t="shared" si="1"/>
        <v>0.99292228737949018</v>
      </c>
      <c r="K36" t="s">
        <v>176</v>
      </c>
    </row>
    <row r="37" spans="1:11">
      <c r="A37" s="105">
        <v>4.9000000000000004</v>
      </c>
      <c r="B37" s="105" t="s">
        <v>63</v>
      </c>
      <c r="C37" s="105" t="s">
        <v>149</v>
      </c>
      <c r="D37" s="105">
        <v>1</v>
      </c>
      <c r="E37" s="106">
        <f>AVERAGE('Raw Data'!C20,'Raw Data'!C32)</f>
        <v>18.772280049367648</v>
      </c>
      <c r="F37" s="105" t="str">
        <f>'Raw Data'!E20</f>
        <v>B26 1.0AZA #1</v>
      </c>
      <c r="G37" s="107">
        <f>STDEV('Raw Data'!C20,'Raw Data'!C32)</f>
        <v>0.13478012300093023</v>
      </c>
      <c r="H37" s="108">
        <f t="shared" si="0"/>
        <v>7.1797417600037534E-3</v>
      </c>
      <c r="I37" s="107">
        <f>'Raw Data'!G20</f>
        <v>14.220272214412436</v>
      </c>
      <c r="J37" s="41">
        <f t="shared" si="1"/>
        <v>1.7044027615618746</v>
      </c>
      <c r="K37" t="s">
        <v>176</v>
      </c>
    </row>
    <row r="38" spans="1:11">
      <c r="A38" s="105">
        <v>4.9000000000000004</v>
      </c>
      <c r="B38" s="105" t="s">
        <v>63</v>
      </c>
      <c r="C38" s="105" t="s">
        <v>149</v>
      </c>
      <c r="D38" s="105">
        <v>2</v>
      </c>
      <c r="E38" s="106">
        <f>AVERAGE('Raw Data'!C22,'Raw Data'!C34)</f>
        <v>19.644855526881209</v>
      </c>
      <c r="F38" s="105" t="str">
        <f>'Raw Data'!E22</f>
        <v>B26 1.0AZA #2</v>
      </c>
      <c r="G38" s="107">
        <f>STDEV('Raw Data'!C22,'Raw Data'!C34)</f>
        <v>3.2090485724284086E-2</v>
      </c>
      <c r="H38" s="108">
        <f t="shared" si="0"/>
        <v>1.6335312662581199E-3</v>
      </c>
      <c r="I38" s="107">
        <f>'Raw Data'!G22</f>
        <v>16.545761172225156</v>
      </c>
      <c r="J38" s="41">
        <f t="shared" si="1"/>
        <v>0.93089529868042364</v>
      </c>
      <c r="K38" t="s">
        <v>175</v>
      </c>
    </row>
    <row r="39" spans="1:11">
      <c r="A39" s="105">
        <v>4.9000000000000004</v>
      </c>
      <c r="B39" s="105" t="s">
        <v>63</v>
      </c>
      <c r="C39" s="117" t="s">
        <v>149</v>
      </c>
      <c r="D39" s="117">
        <v>3</v>
      </c>
      <c r="E39" s="118">
        <f>AVERAGE('Raw Data'!C16,'Raw Data'!C28)</f>
        <v>19.97815039326666</v>
      </c>
      <c r="F39" s="117" t="str">
        <f>'Raw Data'!E16</f>
        <v>B26 1.0AZA #3</v>
      </c>
      <c r="G39" s="119">
        <f>STDEV('Raw Data'!C16,'Raw Data'!C28)</f>
        <v>7.6620227386229187E-2</v>
      </c>
      <c r="H39" s="120">
        <f t="shared" si="0"/>
        <v>3.835201251265628E-3</v>
      </c>
      <c r="I39" s="119">
        <f>'Raw Data'!G16</f>
        <v>11.671881960584013</v>
      </c>
      <c r="J39" s="121">
        <f t="shared" si="1"/>
        <v>0.73887178866413661</v>
      </c>
      <c r="K39" s="57" t="s">
        <v>175</v>
      </c>
    </row>
    <row r="40" spans="1:11">
      <c r="C40" s="1" t="s">
        <v>180</v>
      </c>
      <c r="E40" s="39">
        <f>AVERAGE(E4:E39)</f>
        <v>19.700074502327382</v>
      </c>
      <c r="H40" s="42">
        <f>AVERAGE(H4:H39)</f>
        <v>4.4967424802165061E-3</v>
      </c>
      <c r="I40" s="42"/>
      <c r="J40" s="39"/>
    </row>
    <row r="41" spans="1:11">
      <c r="C41" s="1" t="s">
        <v>181</v>
      </c>
      <c r="E41" s="41">
        <f>MIN(E4:E39)</f>
        <v>18.772280049367648</v>
      </c>
      <c r="H41" s="122">
        <f>MIN(H4:H39)</f>
        <v>3.0665646238037562E-4</v>
      </c>
      <c r="J41" s="41">
        <f>MIN(J4:J39)</f>
        <v>0.48099887629799082</v>
      </c>
    </row>
    <row r="42" spans="1:11">
      <c r="C42" s="1" t="s">
        <v>182</v>
      </c>
      <c r="E42" s="41">
        <f>MAX(E4:E39)</f>
        <v>20.597440914817316</v>
      </c>
      <c r="H42" s="122">
        <f>MAX(H4:H39)</f>
        <v>1.1193085912205731E-2</v>
      </c>
      <c r="J42" s="41">
        <f>MAX(J4:J39)</f>
        <v>1.7044027615618746</v>
      </c>
    </row>
    <row r="44" spans="1:11">
      <c r="A44" t="s">
        <v>173</v>
      </c>
    </row>
    <row r="45" spans="1:11">
      <c r="B45" s="84" t="s">
        <v>150</v>
      </c>
      <c r="C45" s="84" t="s">
        <v>151</v>
      </c>
      <c r="D45" s="84" t="s">
        <v>152</v>
      </c>
      <c r="E45" s="98" t="s">
        <v>153</v>
      </c>
      <c r="F45" s="84" t="s">
        <v>154</v>
      </c>
      <c r="G45" s="99" t="s">
        <v>156</v>
      </c>
      <c r="H45" s="99" t="s">
        <v>155</v>
      </c>
      <c r="I45" s="99"/>
      <c r="J45" s="99" t="s">
        <v>159</v>
      </c>
      <c r="K45" s="99" t="s">
        <v>160</v>
      </c>
    </row>
    <row r="46" spans="1:11">
      <c r="A46" s="89">
        <f>A4</f>
        <v>1.3</v>
      </c>
      <c r="B46" s="89" t="str">
        <f>B4</f>
        <v>RWPE1</v>
      </c>
      <c r="C46" s="89" t="str">
        <f>C4</f>
        <v>0 Aza</v>
      </c>
      <c r="D46" s="89"/>
      <c r="E46" s="90">
        <f>AVERAGE(E4:E6)</f>
        <v>19.541546343527745</v>
      </c>
      <c r="F46" s="89" t="s">
        <v>161</v>
      </c>
      <c r="G46" s="95">
        <f>STDEV(E4:E6)</f>
        <v>0.1919807440537756</v>
      </c>
      <c r="H46" s="102">
        <f>G46/E46</f>
        <v>9.8242350261784975E-3</v>
      </c>
      <c r="I46" s="109"/>
      <c r="J46" s="95">
        <f>GEOMEAN(J4:J6)</f>
        <v>1</v>
      </c>
      <c r="K46" s="110"/>
    </row>
    <row r="47" spans="1:11">
      <c r="A47" s="89">
        <f>A7</f>
        <v>1.6</v>
      </c>
      <c r="B47" s="89" t="str">
        <f>B7</f>
        <v>RWPE1</v>
      </c>
      <c r="C47" s="89" t="str">
        <f>C7</f>
        <v>0.5 Aza</v>
      </c>
      <c r="D47" s="89"/>
      <c r="E47" s="90">
        <f>AVERAGE(E7:E9)</f>
        <v>19.756085526044419</v>
      </c>
      <c r="F47" s="89" t="s">
        <v>162</v>
      </c>
      <c r="G47" s="95">
        <f>STDEV(E7:E9)</f>
        <v>7.4564128493780857E-2</v>
      </c>
      <c r="H47" s="102">
        <f t="shared" ref="H47:H57" si="2">G47/E47</f>
        <v>3.7742359636722101E-3</v>
      </c>
      <c r="I47" s="109"/>
      <c r="J47" s="95">
        <f>GEOMEAN(J7:J9)</f>
        <v>0.8618213938639413</v>
      </c>
      <c r="K47" s="110">
        <f>TTEST(E7:E9,$E$4:$E$6,2,2)</f>
        <v>0.14551459742027062</v>
      </c>
    </row>
    <row r="48" spans="1:11">
      <c r="A48" s="89">
        <f>A10</f>
        <v>1.9</v>
      </c>
      <c r="B48" s="89" t="str">
        <f>B10</f>
        <v>RWPE1</v>
      </c>
      <c r="C48" s="89" t="str">
        <f>C10</f>
        <v>1.0 Aza</v>
      </c>
      <c r="D48" s="89"/>
      <c r="E48" s="90">
        <f>AVERAGE(E10:E12)</f>
        <v>19.680968863458361</v>
      </c>
      <c r="F48" s="89" t="s">
        <v>163</v>
      </c>
      <c r="G48" s="95">
        <f>STDEV(E10:E12)</f>
        <v>0.36197216017764644</v>
      </c>
      <c r="H48" s="102">
        <f t="shared" si="2"/>
        <v>1.8391988864416113E-2</v>
      </c>
      <c r="I48" s="109"/>
      <c r="J48" s="95">
        <f>GEOMEAN(J10:J12)</f>
        <v>0.90788248860090492</v>
      </c>
      <c r="K48" s="110">
        <f>TTEST(E10:E12,$E$4:$E$6,2,2)</f>
        <v>0.58728738151302928</v>
      </c>
    </row>
    <row r="49" spans="1:11">
      <c r="A49" s="91">
        <f>A13</f>
        <v>2.2999999999999998</v>
      </c>
      <c r="B49" s="91" t="str">
        <f>B13</f>
        <v>CTPE</v>
      </c>
      <c r="C49" s="91" t="str">
        <f>C13</f>
        <v>0 Aza</v>
      </c>
      <c r="D49" s="91"/>
      <c r="E49" s="92">
        <f>AVERAGE(E13:E15)</f>
        <v>19.658190917939041</v>
      </c>
      <c r="F49" s="91" t="s">
        <v>164</v>
      </c>
      <c r="G49" s="96">
        <f>STDEV(E13:E15)</f>
        <v>0.19987718238463414</v>
      </c>
      <c r="H49" s="103">
        <f t="shared" si="2"/>
        <v>1.0167628507577299E-2</v>
      </c>
      <c r="I49" s="111"/>
      <c r="J49" s="96">
        <f>GEOMEAN(J13:J15)</f>
        <v>0.92233031729213943</v>
      </c>
      <c r="K49" s="112">
        <f>TTEST(E13:E15,$E$4:$E$6,2,2)</f>
        <v>0.50639599879587993</v>
      </c>
    </row>
    <row r="50" spans="1:11">
      <c r="A50" s="91">
        <f>A16</f>
        <v>2.6</v>
      </c>
      <c r="B50" s="91" t="str">
        <f>B16</f>
        <v>CTPE</v>
      </c>
      <c r="C50" s="91" t="str">
        <f>C16</f>
        <v>0.5 Aza</v>
      </c>
      <c r="D50" s="91"/>
      <c r="E50" s="92">
        <f>AVERAGE(E16:E18)</f>
        <v>19.5333566431657</v>
      </c>
      <c r="F50" s="91" t="s">
        <v>165</v>
      </c>
      <c r="G50" s="96">
        <f>STDEV(E16:E18)</f>
        <v>0.32947627956878911</v>
      </c>
      <c r="H50" s="103">
        <f t="shared" si="2"/>
        <v>1.6867366197609757E-2</v>
      </c>
      <c r="I50" s="111"/>
      <c r="J50" s="96">
        <f>GEOMEAN(J16:J18)</f>
        <v>1.0056928105250931</v>
      </c>
      <c r="K50" s="112">
        <f>TTEST(E16:E18,$E$4:$E$6,2,2)</f>
        <v>0.9721088921655554</v>
      </c>
    </row>
    <row r="51" spans="1:11">
      <c r="A51" s="91">
        <f>A19</f>
        <v>2.9</v>
      </c>
      <c r="B51" s="91" t="str">
        <f>B19</f>
        <v>CTPE</v>
      </c>
      <c r="C51" s="91" t="str">
        <f>C19</f>
        <v>1.0 Aza</v>
      </c>
      <c r="D51" s="91"/>
      <c r="E51" s="92">
        <f>AVERAGE(E19:E21)</f>
        <v>19.743246487016396</v>
      </c>
      <c r="F51" s="91" t="s">
        <v>166</v>
      </c>
      <c r="G51" s="96">
        <f>STDEV(E19:E21)</f>
        <v>0.10782897505077324</v>
      </c>
      <c r="H51" s="103">
        <f t="shared" si="2"/>
        <v>5.46156252071735E-3</v>
      </c>
      <c r="I51" s="111"/>
      <c r="J51" s="96">
        <f>GEOMEAN(J19:J21)</f>
        <v>0.869525267524213</v>
      </c>
      <c r="K51" s="112">
        <f>TTEST(E19:E21,$E$4:$E$6,2,2)</f>
        <v>0.18778966712435288</v>
      </c>
    </row>
    <row r="52" spans="1:11">
      <c r="A52" s="93">
        <f>A22</f>
        <v>3.3</v>
      </c>
      <c r="B52" s="93" t="str">
        <f>B22</f>
        <v>CAsE-PE</v>
      </c>
      <c r="C52" s="93" t="str">
        <f>C22</f>
        <v>0 Aza</v>
      </c>
      <c r="D52" s="93"/>
      <c r="E52" s="94">
        <f>AVERAGE(E22:E24)</f>
        <v>19.693286824967576</v>
      </c>
      <c r="F52" s="93" t="s">
        <v>167</v>
      </c>
      <c r="G52" s="97">
        <f>STDEV(E22:E24)</f>
        <v>7.087689382566266E-2</v>
      </c>
      <c r="H52" s="104">
        <f t="shared" si="2"/>
        <v>3.5990383147115595E-3</v>
      </c>
      <c r="I52" s="113"/>
      <c r="J52" s="97">
        <f>GEOMEAN(J22:J24)</f>
        <v>0.90016384080531697</v>
      </c>
      <c r="K52" s="114">
        <f>TTEST(E22:E24,$E$4:$E$6,2,2)</f>
        <v>0.26838244766023767</v>
      </c>
    </row>
    <row r="53" spans="1:11">
      <c r="A53" s="93">
        <f>A25</f>
        <v>3.6</v>
      </c>
      <c r="B53" s="93" t="str">
        <f>B25</f>
        <v>CAsE-PE</v>
      </c>
      <c r="C53" s="93" t="str">
        <f>C25</f>
        <v>0.5 Aza</v>
      </c>
      <c r="D53" s="93"/>
      <c r="E53" s="94">
        <f>AVERAGE(E25:E27)</f>
        <v>19.992301279091169</v>
      </c>
      <c r="F53" s="93" t="s">
        <v>168</v>
      </c>
      <c r="G53" s="97">
        <f>STDEV(E25:E27)</f>
        <v>0.34211348504039818</v>
      </c>
      <c r="H53" s="104">
        <f t="shared" si="2"/>
        <v>1.7112261378243412E-2</v>
      </c>
      <c r="I53" s="113"/>
      <c r="J53" s="97">
        <f>GEOMEAN(J25:J27)</f>
        <v>0.73165988373230773</v>
      </c>
      <c r="K53" s="114">
        <f>TTEST(E25:E27,$E$4:$E$6,2,2)</f>
        <v>0.11743147107308113</v>
      </c>
    </row>
    <row r="54" spans="1:11">
      <c r="A54" s="93">
        <f>A28</f>
        <v>3.9</v>
      </c>
      <c r="B54" s="93" t="str">
        <f>B28</f>
        <v>CAsE-PE</v>
      </c>
      <c r="C54" s="93" t="str">
        <f>C28</f>
        <v>1.0 Aza</v>
      </c>
      <c r="D54" s="93"/>
      <c r="E54" s="94">
        <f>AVERAGE(E28:E30)</f>
        <v>19.914715435085117</v>
      </c>
      <c r="F54" s="93" t="s">
        <v>169</v>
      </c>
      <c r="G54" s="97">
        <f>STDEV(E28:E30)</f>
        <v>0.20983811089944945</v>
      </c>
      <c r="H54" s="104">
        <f t="shared" si="2"/>
        <v>1.0536837023026867E-2</v>
      </c>
      <c r="I54" s="113"/>
      <c r="J54" s="97">
        <f>GEOMEAN(J28:J30)</f>
        <v>0.77208463534917926</v>
      </c>
      <c r="K54" s="114">
        <f>TTEST(E28:E30,$E$4:$E$6,2,2)</f>
        <v>8.5482073294876157E-2</v>
      </c>
    </row>
    <row r="55" spans="1:11">
      <c r="A55" s="105">
        <f>A31</f>
        <v>4.3</v>
      </c>
      <c r="B55" s="105" t="str">
        <f>B31</f>
        <v>B26</v>
      </c>
      <c r="C55" s="105" t="str">
        <f>C31</f>
        <v>0 Aza</v>
      </c>
      <c r="D55" s="105"/>
      <c r="E55" s="106">
        <f>AVERAGE(E31:E33)</f>
        <v>19.940381245047913</v>
      </c>
      <c r="F55" s="105" t="s">
        <v>171</v>
      </c>
      <c r="G55" s="107">
        <f>STDEV(E31:E33)</f>
        <v>0.57175983662326635</v>
      </c>
      <c r="H55" s="108">
        <f t="shared" si="2"/>
        <v>2.8673465647265889E-2</v>
      </c>
      <c r="I55" s="115"/>
      <c r="J55" s="107">
        <f>GEOMEAN(J31:J33)</f>
        <v>0.7584705652310193</v>
      </c>
      <c r="K55" s="116">
        <f>TTEST(E31:E33,$E$4:$E$6,2,2)</f>
        <v>0.31592914726698468</v>
      </c>
    </row>
    <row r="56" spans="1:11">
      <c r="A56" s="105">
        <f>A34</f>
        <v>4.5999999999999996</v>
      </c>
      <c r="B56" s="105" t="str">
        <f>B34</f>
        <v>B26</v>
      </c>
      <c r="C56" s="105" t="str">
        <f>C34</f>
        <v>0.5 Aza</v>
      </c>
      <c r="D56" s="105"/>
      <c r="E56" s="106">
        <f>AVERAGE(E34:E36)</f>
        <v>19.481719139413311</v>
      </c>
      <c r="F56" s="105" t="s">
        <v>170</v>
      </c>
      <c r="G56" s="107">
        <f>STDEV(E34:E36)</f>
        <v>8.3456051809657844E-2</v>
      </c>
      <c r="H56" s="108">
        <f t="shared" si="2"/>
        <v>4.2838135183264486E-3</v>
      </c>
      <c r="I56" s="115"/>
      <c r="J56" s="107">
        <f>GEOMEAN(J34:J36)</f>
        <v>1.0423409090865501</v>
      </c>
      <c r="K56" s="116">
        <f>TTEST(E34:E36,$E$4:$E$6,2,2)</f>
        <v>0.64654963165170121</v>
      </c>
    </row>
    <row r="57" spans="1:11">
      <c r="A57" s="105">
        <f>A37</f>
        <v>4.9000000000000004</v>
      </c>
      <c r="B57" s="105" t="str">
        <f>B37</f>
        <v>B26</v>
      </c>
      <c r="C57" s="105" t="str">
        <f>C37</f>
        <v>1.0 Aza</v>
      </c>
      <c r="D57" s="105"/>
      <c r="E57" s="106">
        <f>AVERAGE(E37:E39)</f>
        <v>19.465095323171838</v>
      </c>
      <c r="F57" s="105" t="s">
        <v>172</v>
      </c>
      <c r="G57" s="107">
        <f>STDEV(E37:E39)</f>
        <v>0.62270869570129317</v>
      </c>
      <c r="H57" s="108">
        <f t="shared" si="2"/>
        <v>3.1991042702986507E-2</v>
      </c>
      <c r="I57" s="115"/>
      <c r="J57" s="107">
        <f>GEOMEAN(J37:J39)</f>
        <v>1.0544210085435948</v>
      </c>
      <c r="K57" s="116">
        <f>TTEST(E37:E39,$E$4:$E$6,2,2)</f>
        <v>0.84889055214711417</v>
      </c>
    </row>
    <row r="59" spans="1:11">
      <c r="I59" s="1" t="s">
        <v>181</v>
      </c>
      <c r="J59" s="41">
        <f>MIN(J46:J57)</f>
        <v>0.73165988373230773</v>
      </c>
      <c r="K59" s="123">
        <f>MIN(K46:K57)</f>
        <v>8.5482073294876157E-2</v>
      </c>
    </row>
    <row r="60" spans="1:11">
      <c r="I60" s="1" t="s">
        <v>182</v>
      </c>
      <c r="J60" s="41">
        <f>MAX(J46:J57)</f>
        <v>1.0544210085435948</v>
      </c>
      <c r="K60" s="123">
        <f>MAX(K46:K57)</f>
        <v>0.9721088921655554</v>
      </c>
    </row>
    <row r="62" spans="1:11">
      <c r="I62" s="1" t="s">
        <v>184</v>
      </c>
      <c r="J62" s="39">
        <f>J60-J59</f>
        <v>0.32276112481128705</v>
      </c>
    </row>
  </sheetData>
  <phoneticPr fontId="4" type="noConversion"/>
  <pageMargins left="0.75" right="0.75" top="1" bottom="1" header="0.5" footer="0.5"/>
  <pageSetup scale="55" orientation="landscape" horizontalDpi="4294967292" verticalDpi="4294967292"/>
  <drawing r:id="rId1"/>
  <extLst>
    <ext xmlns:mx="http://schemas.microsoft.com/office/mac/excel/2008/main" uri="{64002731-A6B0-56B0-2670-7721B7C09600}">
      <mx:PLV Mode="1" OnePage="0" WScale="10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N64"/>
  <sheetViews>
    <sheetView view="pageLayout" topLeftCell="A8" workbookViewId="0">
      <selection activeCell="E77" sqref="E77"/>
    </sheetView>
  </sheetViews>
  <sheetFormatPr baseColWidth="10" defaultRowHeight="13" x14ac:dyDescent="0"/>
  <cols>
    <col min="1" max="1" width="2.140625" bestFit="1" customWidth="1"/>
    <col min="2" max="2" width="7.140625" bestFit="1" customWidth="1"/>
    <col min="3" max="3" width="2.140625" bestFit="1" customWidth="1"/>
    <col min="4" max="4" width="7.85546875" style="1" bestFit="1" customWidth="1"/>
    <col min="5" max="5" width="5.42578125" style="1" customWidth="1"/>
    <col min="6" max="6" width="7.140625" style="1" bestFit="1" customWidth="1"/>
    <col min="7" max="7" width="9" style="1" bestFit="1" customWidth="1"/>
    <col min="8" max="8" width="7" style="1" customWidth="1"/>
    <col min="9" max="9" width="8" bestFit="1" customWidth="1"/>
    <col min="10" max="10" width="10" bestFit="1" customWidth="1"/>
    <col min="20" max="20" width="17.7109375" customWidth="1"/>
  </cols>
  <sheetData>
    <row r="1" spans="1:12" ht="25">
      <c r="A1" s="84" t="s">
        <v>145</v>
      </c>
      <c r="C1" s="23" t="s">
        <v>146</v>
      </c>
      <c r="D1" s="11"/>
    </row>
    <row r="2" spans="1:12">
      <c r="A2" s="2"/>
      <c r="C2" s="10"/>
      <c r="D2" s="11"/>
      <c r="G2" s="21" t="s">
        <v>2</v>
      </c>
      <c r="H2" s="22">
        <f>AVERAGE(D4:D6)</f>
        <v>24.186705622860149</v>
      </c>
      <c r="K2" s="27" t="s">
        <v>1</v>
      </c>
      <c r="L2" s="28">
        <f>AVERAGE(K4:K6)</f>
        <v>5.5714621655159933</v>
      </c>
    </row>
    <row r="3" spans="1:12" ht="40" thickBot="1">
      <c r="A3" s="16"/>
      <c r="B3" s="16"/>
      <c r="C3" s="16"/>
      <c r="D3" s="17" t="s">
        <v>50</v>
      </c>
      <c r="E3" s="17" t="s">
        <v>51</v>
      </c>
      <c r="F3" s="17" t="s">
        <v>56</v>
      </c>
      <c r="G3" s="17" t="s">
        <v>52</v>
      </c>
      <c r="H3" s="18" t="s">
        <v>4</v>
      </c>
      <c r="J3" s="24" t="s">
        <v>67</v>
      </c>
      <c r="K3" s="24" t="s">
        <v>66</v>
      </c>
      <c r="L3" s="26" t="s">
        <v>0</v>
      </c>
    </row>
    <row r="4" spans="1:12">
      <c r="A4">
        <v>1</v>
      </c>
      <c r="B4" t="s">
        <v>58</v>
      </c>
      <c r="C4">
        <v>1</v>
      </c>
      <c r="D4" s="4">
        <f>AVERAGE('Raw Data'!C5,'Raw Data'!C17)</f>
        <v>26.374396017339215</v>
      </c>
      <c r="E4" s="4">
        <f>STDEV('Raw Data'!C5,'Raw Data'!C17)</f>
        <v>9.4061215490208632</v>
      </c>
      <c r="F4" s="9">
        <f t="shared" ref="F4:F15" si="0">E4/D4</f>
        <v>0.35663836786393266</v>
      </c>
      <c r="G4" s="31">
        <f>'Raw Data'!C29-Analysis!D4</f>
        <v>-6.5513379285276585</v>
      </c>
      <c r="H4" s="5">
        <f t="shared" ref="H4:H15" si="1">POWER(2,($H$2-D4))</f>
        <v>0.21950255007706282</v>
      </c>
      <c r="J4" s="33">
        <v>18.676321728655278</v>
      </c>
      <c r="K4" s="34">
        <f t="shared" ref="K4:K15" si="2">D4-J4</f>
        <v>7.6980742886839373</v>
      </c>
      <c r="L4" s="25">
        <f t="shared" ref="L4:L15" si="3">POWER(2,($L$2-K4))</f>
        <v>0.22899497994208609</v>
      </c>
    </row>
    <row r="5" spans="1:12">
      <c r="A5">
        <v>1</v>
      </c>
      <c r="B5" t="s">
        <v>58</v>
      </c>
      <c r="C5">
        <v>2</v>
      </c>
      <c r="D5" s="4">
        <f>AVERAGE('Raw Data'!C9,'Raw Data'!C21)</f>
        <v>26.873208949087157</v>
      </c>
      <c r="E5" s="4">
        <f>STDEV('Raw Data'!C9,'Raw Data'!C21)</f>
        <v>10.376873183857343</v>
      </c>
      <c r="F5" s="9">
        <f t="shared" si="0"/>
        <v>0.38614194544153352</v>
      </c>
      <c r="G5" s="31">
        <f>'Raw Data'!C33-Analysis!D5</f>
        <v>-7.0599309262880361</v>
      </c>
      <c r="H5" s="6">
        <f t="shared" si="1"/>
        <v>0.15533950444311781</v>
      </c>
      <c r="J5" s="33">
        <v>18.598851705644861</v>
      </c>
      <c r="K5" s="34">
        <f t="shared" si="2"/>
        <v>8.2743572434422958</v>
      </c>
      <c r="L5" s="25">
        <f t="shared" si="3"/>
        <v>0.1535845418064487</v>
      </c>
    </row>
    <row r="6" spans="1:12">
      <c r="A6" s="13">
        <v>1</v>
      </c>
      <c r="B6" s="13" t="s">
        <v>58</v>
      </c>
      <c r="C6" s="13">
        <v>3</v>
      </c>
      <c r="D6" s="14">
        <f>AVERAGE('Raw Data'!C13,'Raw Data'!C25)</f>
        <v>19.312511902154075</v>
      </c>
      <c r="E6" s="14" t="e">
        <f>STDEV('Raw Data'!C13,'Raw Data'!C25)</f>
        <v>#DIV/0!</v>
      </c>
      <c r="F6" s="15" t="e">
        <f t="shared" si="0"/>
        <v>#DIV/0!</v>
      </c>
      <c r="G6" s="32">
        <f>'Raw Data'!C37-Analysis!D6</f>
        <v>0.15376098304614061</v>
      </c>
      <c r="H6" s="14">
        <f t="shared" si="1"/>
        <v>29.327734404284723</v>
      </c>
      <c r="J6" s="36">
        <v>18.570556937732327</v>
      </c>
      <c r="K6" s="37">
        <f t="shared" si="2"/>
        <v>0.74195496442174758</v>
      </c>
      <c r="L6" s="29">
        <f t="shared" si="3"/>
        <v>28.433251846442708</v>
      </c>
    </row>
    <row r="7" spans="1:12">
      <c r="A7">
        <v>2</v>
      </c>
      <c r="B7" t="s">
        <v>60</v>
      </c>
      <c r="C7">
        <v>1</v>
      </c>
      <c r="D7" s="4">
        <f>AVERAGE('Raw Data'!C6,'Raw Data'!C18)</f>
        <v>25.654486615132313</v>
      </c>
      <c r="E7" s="4">
        <f>STDEV('Raw Data'!C6,'Raw Data'!C18)</f>
        <v>8.6573782522207168</v>
      </c>
      <c r="F7" s="9">
        <f t="shared" si="0"/>
        <v>0.33746059245302368</v>
      </c>
      <c r="G7" s="31">
        <f>'Raw Data'!C30-Analysis!D7</f>
        <v>-6.2879205886338418</v>
      </c>
      <c r="H7" s="6">
        <f t="shared" si="1"/>
        <v>0.36153795259121924</v>
      </c>
      <c r="J7" s="33">
        <v>18.717761369791102</v>
      </c>
      <c r="K7" s="34">
        <f t="shared" si="2"/>
        <v>6.9367252453412114</v>
      </c>
      <c r="L7" s="25">
        <f t="shared" si="3"/>
        <v>0.38816364822546956</v>
      </c>
    </row>
    <row r="8" spans="1:12">
      <c r="A8">
        <v>2</v>
      </c>
      <c r="B8" t="s">
        <v>60</v>
      </c>
      <c r="C8">
        <v>2</v>
      </c>
      <c r="D8" s="4">
        <f>AVERAGE('Raw Data'!C10,'Raw Data'!C22)</f>
        <v>27.929081813027395</v>
      </c>
      <c r="E8" s="4">
        <f>STDEV('Raw Data'!C10,'Raw Data'!C22)</f>
        <v>11.683574681911336</v>
      </c>
      <c r="F8" s="9">
        <f t="shared" si="0"/>
        <v>0.41833006756640262</v>
      </c>
      <c r="G8" s="31">
        <f>'Raw Data'!C34-Analysis!D8</f>
        <v>-8.3069176862133958</v>
      </c>
      <c r="H8" s="6">
        <f t="shared" si="1"/>
        <v>7.4719251328214123E-2</v>
      </c>
      <c r="J8" s="33">
        <v>19.081357683432707</v>
      </c>
      <c r="K8" s="34">
        <f t="shared" si="2"/>
        <v>8.8477241295946882</v>
      </c>
      <c r="L8" s="25">
        <f t="shared" si="3"/>
        <v>0.10321596449528288</v>
      </c>
    </row>
    <row r="9" spans="1:12">
      <c r="A9" s="13">
        <v>2</v>
      </c>
      <c r="B9" s="13" t="s">
        <v>60</v>
      </c>
      <c r="C9" s="13">
        <v>3</v>
      </c>
      <c r="D9" s="14">
        <f>AVERAGE('Raw Data'!C14,'Raw Data'!C26)</f>
        <v>26.195658015278859</v>
      </c>
      <c r="E9" s="14">
        <f>STDEV('Raw Data'!C14,'Raw Data'!C26)</f>
        <v>9.1556859717763164</v>
      </c>
      <c r="F9" s="15">
        <f t="shared" si="0"/>
        <v>0.34951158571531887</v>
      </c>
      <c r="G9" s="32">
        <f>'Raw Data'!C38-Analysis!D9</f>
        <v>-6.4305848707060953</v>
      </c>
      <c r="H9" s="14">
        <f t="shared" si="1"/>
        <v>0.2484534719265773</v>
      </c>
      <c r="J9" s="36">
        <v>18.95490983153303</v>
      </c>
      <c r="K9" s="37">
        <f t="shared" si="2"/>
        <v>7.2407481837458292</v>
      </c>
      <c r="L9" s="29">
        <f t="shared" si="3"/>
        <v>0.31440890435631053</v>
      </c>
    </row>
    <row r="10" spans="1:12">
      <c r="A10">
        <v>3</v>
      </c>
      <c r="B10" t="s">
        <v>62</v>
      </c>
      <c r="C10">
        <v>1</v>
      </c>
      <c r="D10" s="4">
        <f>AVERAGE('Raw Data'!C7,'Raw Data'!C19)</f>
        <v>25.969346573775418</v>
      </c>
      <c r="E10" s="4">
        <f>STDEV('Raw Data'!C7,'Raw Data'!C19)</f>
        <v>9.1481077964884765</v>
      </c>
      <c r="F10" s="9">
        <f t="shared" si="0"/>
        <v>0.35226561324906397</v>
      </c>
      <c r="G10" s="31">
        <f>'Raw Data'!C31-Analysis!D10</f>
        <v>-6.3664168275610749</v>
      </c>
      <c r="H10" s="6">
        <f t="shared" si="1"/>
        <v>0.29065085327907075</v>
      </c>
      <c r="I10" s="42"/>
      <c r="J10" s="33">
        <v>18.897715825781347</v>
      </c>
      <c r="K10" s="34">
        <f t="shared" si="2"/>
        <v>7.071630747994071</v>
      </c>
      <c r="L10" s="25">
        <f t="shared" si="3"/>
        <v>0.35351207942023161</v>
      </c>
    </row>
    <row r="11" spans="1:12">
      <c r="A11">
        <v>3</v>
      </c>
      <c r="B11" t="s">
        <v>62</v>
      </c>
      <c r="C11">
        <v>2</v>
      </c>
      <c r="D11" s="4">
        <f>AVERAGE('Raw Data'!C11,'Raw Data'!C23)</f>
        <v>19.003403043201004</v>
      </c>
      <c r="E11" s="4" t="e">
        <f>STDEV('Raw Data'!C11,'Raw Data'!C23)</f>
        <v>#DIV/0!</v>
      </c>
      <c r="F11" s="9" t="e">
        <f t="shared" si="0"/>
        <v>#DIV/0!</v>
      </c>
      <c r="G11" s="31">
        <f>'Raw Data'!C35-Analysis!D11</f>
        <v>0.30043393300139343</v>
      </c>
      <c r="H11" s="6">
        <f t="shared" si="1"/>
        <v>36.3353671674381</v>
      </c>
      <c r="J11" s="33">
        <v>18.88173298631353</v>
      </c>
      <c r="K11" s="34">
        <f t="shared" si="2"/>
        <v>0.12167005688747423</v>
      </c>
      <c r="L11" s="25">
        <f t="shared" si="3"/>
        <v>43.706989614943922</v>
      </c>
    </row>
    <row r="12" spans="1:12">
      <c r="A12" s="13">
        <v>3</v>
      </c>
      <c r="B12" s="13" t="s">
        <v>62</v>
      </c>
      <c r="C12" s="13">
        <v>3</v>
      </c>
      <c r="D12" s="14">
        <f>AVERAGE('Raw Data'!C15,'Raw Data'!C27)</f>
        <v>20.385993356279172</v>
      </c>
      <c r="E12" s="14">
        <f>STDEV('Raw Data'!C15,'Raw Data'!C27)</f>
        <v>4.9386625388740273E-2</v>
      </c>
      <c r="F12" s="15">
        <f t="shared" si="0"/>
        <v>2.4225763506161694E-3</v>
      </c>
      <c r="G12" s="32">
        <f>'Raw Data'!C39-Analysis!D12</f>
        <v>14.758733666558861</v>
      </c>
      <c r="H12" s="14">
        <f t="shared" si="1"/>
        <v>13.935687441184136</v>
      </c>
      <c r="J12" s="36">
        <v>18.883233719365286</v>
      </c>
      <c r="K12" s="37">
        <f t="shared" si="2"/>
        <v>1.5027596369138863</v>
      </c>
      <c r="L12" s="29">
        <f t="shared" si="3"/>
        <v>16.780368915688008</v>
      </c>
    </row>
    <row r="13" spans="1:12">
      <c r="A13">
        <v>4</v>
      </c>
      <c r="B13" t="s">
        <v>64</v>
      </c>
      <c r="C13">
        <v>1</v>
      </c>
      <c r="D13" s="4">
        <f>AVERAGE('Raw Data'!C8,'Raw Data'!C20)</f>
        <v>25.834764187102309</v>
      </c>
      <c r="E13" s="4">
        <f>STDEV('Raw Data'!C8,'Raw Data'!C20)</f>
        <v>10.122640974630139</v>
      </c>
      <c r="F13" s="9">
        <f t="shared" si="0"/>
        <v>0.39182246454116054</v>
      </c>
      <c r="G13" s="31">
        <f>'Raw Data'!C32-Analysis!D13</f>
        <v>-6.9671801987915458</v>
      </c>
      <c r="H13" s="6">
        <f t="shared" si="1"/>
        <v>0.31906923976270496</v>
      </c>
      <c r="J13" s="33">
        <v>18.565248911341307</v>
      </c>
      <c r="K13" s="34">
        <f t="shared" si="2"/>
        <v>7.2695152757610018</v>
      </c>
      <c r="L13" s="25">
        <f t="shared" si="3"/>
        <v>0.30820173525987715</v>
      </c>
    </row>
    <row r="14" spans="1:12">
      <c r="A14">
        <v>4</v>
      </c>
      <c r="B14" t="s">
        <v>64</v>
      </c>
      <c r="C14">
        <v>2</v>
      </c>
      <c r="D14" s="4">
        <f>AVERAGE('Raw Data'!C12,'Raw Data'!C24)</f>
        <v>20.522378605748564</v>
      </c>
      <c r="E14" s="4" t="e">
        <f>STDEV('Raw Data'!C12,'Raw Data'!C24)</f>
        <v>#DIV/0!</v>
      </c>
      <c r="F14" s="9" t="e">
        <f t="shared" si="0"/>
        <v>#DIV/0!</v>
      </c>
      <c r="G14" s="31">
        <f>'Raw Data'!C36-Analysis!D14</f>
        <v>0.15012461813750377</v>
      </c>
      <c r="H14" s="6">
        <f t="shared" si="1"/>
        <v>12.678630526831048</v>
      </c>
      <c r="J14" s="33">
        <v>18.847819542518515</v>
      </c>
      <c r="K14" s="34">
        <f t="shared" si="2"/>
        <v>1.6745590632300491</v>
      </c>
      <c r="L14" s="25">
        <f t="shared" si="3"/>
        <v>14.896516568424151</v>
      </c>
    </row>
    <row r="15" spans="1:12">
      <c r="A15" s="13">
        <v>4</v>
      </c>
      <c r="B15" s="13" t="s">
        <v>64</v>
      </c>
      <c r="C15" s="13">
        <v>3</v>
      </c>
      <c r="D15" s="14">
        <f>AVERAGE('Raw Data'!C16,'Raw Data'!C28)</f>
        <v>19.97815039326666</v>
      </c>
      <c r="E15" s="14">
        <f>STDEV('Raw Data'!C16,'Raw Data'!C28)</f>
        <v>7.6620227386229187E-2</v>
      </c>
      <c r="F15" s="15">
        <f t="shared" si="0"/>
        <v>3.835201251265628E-3</v>
      </c>
      <c r="G15" s="32">
        <f>'Raw Data'!C40-Analysis!D14</f>
        <v>11.700320758046963</v>
      </c>
      <c r="H15" s="14">
        <f t="shared" si="1"/>
        <v>18.488486585631321</v>
      </c>
      <c r="J15" s="33">
        <v>18.358174359681009</v>
      </c>
      <c r="K15" s="34">
        <f t="shared" si="2"/>
        <v>1.619976033585651</v>
      </c>
      <c r="L15" s="25">
        <f t="shared" si="3"/>
        <v>15.470909767702588</v>
      </c>
    </row>
    <row r="16" spans="1:12">
      <c r="A16" s="56"/>
      <c r="B16" s="56"/>
      <c r="C16" s="56"/>
      <c r="D16" s="86"/>
      <c r="E16" s="86"/>
      <c r="F16" s="87"/>
      <c r="G16" s="86"/>
      <c r="H16" s="86"/>
      <c r="J16" s="41"/>
      <c r="K16" s="41"/>
      <c r="L16" s="41"/>
    </row>
    <row r="17" spans="1:12">
      <c r="A17" s="56"/>
      <c r="B17" s="56"/>
      <c r="C17" s="56"/>
      <c r="D17" s="86"/>
      <c r="E17" s="86"/>
      <c r="F17" s="87"/>
      <c r="G17" s="86"/>
      <c r="H17" s="86"/>
      <c r="J17" s="41"/>
      <c r="K17" s="41"/>
      <c r="L17" s="41"/>
    </row>
    <row r="18" spans="1:12">
      <c r="A18" s="56"/>
      <c r="B18" s="56"/>
      <c r="C18" s="56"/>
      <c r="D18" s="86"/>
      <c r="E18" s="86"/>
      <c r="F18" s="87"/>
      <c r="G18" s="86"/>
      <c r="H18" s="86"/>
      <c r="J18" s="41"/>
      <c r="K18" s="41"/>
      <c r="L18" s="41"/>
    </row>
    <row r="19" spans="1:12">
      <c r="A19" s="56"/>
      <c r="B19" s="56"/>
      <c r="C19" s="56"/>
      <c r="D19" s="86"/>
      <c r="E19" s="86"/>
      <c r="F19" s="87"/>
      <c r="G19" s="86"/>
      <c r="H19" s="86"/>
      <c r="J19" s="41"/>
      <c r="K19" s="41"/>
      <c r="L19" s="41"/>
    </row>
    <row r="20" spans="1:12">
      <c r="A20" s="56"/>
      <c r="B20" s="56"/>
      <c r="C20" s="56"/>
      <c r="D20" s="86"/>
      <c r="E20" s="86"/>
      <c r="F20" s="87"/>
      <c r="G20" s="86"/>
      <c r="H20" s="86"/>
      <c r="J20" s="41"/>
      <c r="K20" s="41"/>
      <c r="L20" s="41"/>
    </row>
    <row r="21" spans="1:12">
      <c r="A21" s="56"/>
      <c r="B21" s="56"/>
      <c r="C21" s="56"/>
      <c r="D21" s="86"/>
      <c r="E21" s="86"/>
      <c r="F21" s="87"/>
      <c r="G21" s="86"/>
      <c r="H21" s="86"/>
      <c r="J21" s="41"/>
      <c r="K21" s="41"/>
      <c r="L21" s="41"/>
    </row>
    <row r="22" spans="1:12">
      <c r="A22" s="56"/>
      <c r="B22" s="56"/>
      <c r="C22" s="56"/>
      <c r="D22" s="86"/>
      <c r="E22" s="86"/>
      <c r="F22" s="87"/>
      <c r="G22" s="86"/>
      <c r="H22" s="86"/>
      <c r="J22" s="41"/>
      <c r="K22" s="41"/>
      <c r="L22" s="41"/>
    </row>
    <row r="23" spans="1:12">
      <c r="A23" s="56"/>
      <c r="B23" s="56"/>
      <c r="C23" s="56"/>
      <c r="D23" s="86"/>
      <c r="E23" s="86"/>
      <c r="F23" s="87"/>
      <c r="G23" s="86"/>
      <c r="H23" s="86"/>
      <c r="J23" s="41"/>
      <c r="K23" s="41"/>
      <c r="L23" s="41"/>
    </row>
    <row r="24" spans="1:12">
      <c r="A24" s="56"/>
      <c r="B24" s="56"/>
      <c r="C24" s="56"/>
      <c r="D24" s="86"/>
      <c r="E24" s="86"/>
      <c r="F24" s="87"/>
      <c r="G24" s="86"/>
      <c r="H24" s="86"/>
      <c r="J24" s="41"/>
      <c r="K24" s="41"/>
      <c r="L24" s="41"/>
    </row>
    <row r="25" spans="1:12">
      <c r="A25" s="56"/>
      <c r="B25" s="56"/>
      <c r="C25" s="56"/>
      <c r="D25" s="86"/>
      <c r="E25" s="86"/>
      <c r="F25" s="87"/>
      <c r="G25" s="86"/>
      <c r="H25" s="86"/>
      <c r="J25" s="41"/>
      <c r="K25" s="41"/>
      <c r="L25" s="41"/>
    </row>
    <row r="26" spans="1:12">
      <c r="A26" s="56"/>
      <c r="B26" s="56"/>
      <c r="C26" s="56"/>
      <c r="D26" s="86"/>
      <c r="E26" s="86"/>
      <c r="F26" s="87"/>
      <c r="G26" s="86"/>
      <c r="H26" s="86"/>
      <c r="J26" s="41"/>
      <c r="K26" s="41"/>
      <c r="L26" s="41"/>
    </row>
    <row r="27" spans="1:12">
      <c r="A27" s="56"/>
      <c r="B27" s="56"/>
      <c r="C27" s="56"/>
      <c r="D27" s="86"/>
      <c r="E27" s="86"/>
      <c r="F27" s="87"/>
      <c r="G27" s="86"/>
      <c r="H27" s="86"/>
      <c r="J27" s="41"/>
      <c r="K27" s="41"/>
      <c r="L27" s="41"/>
    </row>
    <row r="28" spans="1:12">
      <c r="A28" s="56"/>
      <c r="B28" s="56"/>
      <c r="C28" s="56"/>
      <c r="D28" s="86"/>
      <c r="E28" s="86"/>
      <c r="F28" s="87"/>
      <c r="G28" s="86"/>
      <c r="H28" s="86"/>
      <c r="J28" s="41"/>
      <c r="K28" s="41"/>
      <c r="L28" s="41"/>
    </row>
    <row r="29" spans="1:12">
      <c r="A29" s="56"/>
      <c r="B29" s="56"/>
      <c r="C29" s="56"/>
      <c r="D29" s="86"/>
      <c r="E29" s="86"/>
      <c r="F29" s="87"/>
      <c r="G29" s="86"/>
      <c r="H29" s="86"/>
      <c r="J29" s="41"/>
      <c r="K29" s="41"/>
      <c r="L29" s="41"/>
    </row>
    <row r="30" spans="1:12">
      <c r="A30" s="56"/>
      <c r="B30" s="56"/>
      <c r="C30" s="56"/>
      <c r="D30" s="86"/>
      <c r="E30" s="86"/>
      <c r="F30" s="87"/>
      <c r="G30" s="86"/>
      <c r="H30" s="86"/>
      <c r="J30" s="41"/>
      <c r="K30" s="41"/>
      <c r="L30" s="41"/>
    </row>
    <row r="31" spans="1:12">
      <c r="A31" s="56"/>
      <c r="B31" s="56"/>
      <c r="C31" s="56"/>
      <c r="D31" s="86"/>
      <c r="E31" s="86"/>
      <c r="F31" s="87"/>
      <c r="G31" s="86"/>
      <c r="H31" s="86"/>
      <c r="J31" s="41"/>
      <c r="K31" s="41"/>
      <c r="L31" s="41"/>
    </row>
    <row r="32" spans="1:12">
      <c r="A32" s="56"/>
      <c r="B32" s="56"/>
      <c r="C32" s="56"/>
      <c r="D32" s="86"/>
      <c r="E32" s="86"/>
      <c r="F32" s="87"/>
      <c r="G32" s="86"/>
      <c r="H32" s="86"/>
      <c r="J32" s="41"/>
      <c r="K32" s="41"/>
      <c r="L32" s="41"/>
    </row>
    <row r="33" spans="1:14">
      <c r="A33" s="56"/>
      <c r="B33" s="56"/>
      <c r="C33" s="56"/>
      <c r="D33" s="86"/>
      <c r="E33" s="86"/>
      <c r="F33" s="87"/>
      <c r="G33" s="86"/>
      <c r="H33" s="86"/>
      <c r="J33" s="41"/>
      <c r="K33" s="41"/>
      <c r="L33" s="41"/>
    </row>
    <row r="34" spans="1:14">
      <c r="A34" s="56"/>
      <c r="B34" s="56"/>
      <c r="C34" s="56"/>
      <c r="D34" s="86"/>
      <c r="E34" s="86"/>
      <c r="F34" s="87"/>
      <c r="G34" s="86"/>
      <c r="H34" s="86"/>
      <c r="J34" s="41"/>
      <c r="K34" s="41"/>
      <c r="L34" s="41"/>
    </row>
    <row r="35" spans="1:14">
      <c r="A35" s="56"/>
      <c r="B35" s="56"/>
      <c r="C35" s="56"/>
      <c r="D35" s="86"/>
      <c r="E35" s="86"/>
      <c r="F35" s="87"/>
      <c r="G35" s="86"/>
      <c r="H35" s="86"/>
      <c r="J35" s="41"/>
      <c r="K35" s="41"/>
      <c r="L35" s="41"/>
    </row>
    <row r="36" spans="1:14">
      <c r="A36" s="56"/>
      <c r="B36" s="56"/>
      <c r="C36" s="56"/>
      <c r="D36" s="86"/>
      <c r="E36" s="86"/>
      <c r="F36" s="87"/>
      <c r="G36" s="86"/>
      <c r="H36" s="86"/>
      <c r="J36" s="41"/>
      <c r="K36" s="41"/>
      <c r="L36" s="41"/>
    </row>
    <row r="37" spans="1:14">
      <c r="A37" s="56"/>
      <c r="B37" s="56"/>
      <c r="C37" s="56"/>
      <c r="D37" s="86"/>
      <c r="E37" s="86"/>
      <c r="F37" s="87"/>
      <c r="G37" s="86"/>
      <c r="H37" s="86"/>
      <c r="J37" s="41"/>
      <c r="K37" s="41"/>
      <c r="L37" s="41"/>
    </row>
    <row r="38" spans="1:14">
      <c r="A38" s="56"/>
      <c r="B38" s="56"/>
      <c r="C38" s="56"/>
      <c r="D38" s="86"/>
      <c r="E38" s="86"/>
      <c r="F38" s="87"/>
      <c r="G38" s="86"/>
      <c r="H38" s="86"/>
      <c r="J38" s="41"/>
      <c r="K38" s="41"/>
      <c r="L38" s="41"/>
    </row>
    <row r="39" spans="1:14">
      <c r="A39" s="56"/>
      <c r="B39" s="56"/>
      <c r="C39" s="56"/>
      <c r="D39" s="86"/>
      <c r="E39" s="86"/>
      <c r="F39" s="87"/>
      <c r="G39" s="86"/>
      <c r="H39" s="86"/>
      <c r="J39" s="41"/>
      <c r="K39" s="41"/>
      <c r="L39" s="41"/>
    </row>
    <row r="40" spans="1:14">
      <c r="F40" s="9"/>
    </row>
    <row r="41" spans="1:14" ht="27" thickBot="1">
      <c r="A41" s="16"/>
      <c r="B41" s="19" t="s">
        <v>3</v>
      </c>
      <c r="C41" s="16"/>
      <c r="D41" s="17" t="s">
        <v>5</v>
      </c>
      <c r="E41" s="17" t="s">
        <v>51</v>
      </c>
      <c r="F41" s="17" t="s">
        <v>56</v>
      </c>
      <c r="G41" s="20"/>
      <c r="H41" s="17" t="s">
        <v>6</v>
      </c>
      <c r="I41" s="18" t="s">
        <v>65</v>
      </c>
      <c r="L41" s="17" t="s">
        <v>6</v>
      </c>
      <c r="M41" s="18" t="s">
        <v>65</v>
      </c>
    </row>
    <row r="42" spans="1:14">
      <c r="A42">
        <v>1</v>
      </c>
      <c r="B42" t="s">
        <v>46</v>
      </c>
      <c r="D42" s="5">
        <f>AVERAGE(D4:D6)</f>
        <v>24.186705622860149</v>
      </c>
      <c r="E42" s="1">
        <f>STDEV(D4:D6)</f>
        <v>4.2285372063454281</v>
      </c>
      <c r="F42" s="12">
        <f>E42/D42</f>
        <v>0.17482898548816053</v>
      </c>
      <c r="H42" s="38">
        <f>GEOMEAN(H4:H6)</f>
        <v>0.99999999999999989</v>
      </c>
      <c r="L42" s="35">
        <f>GEOMEAN(L4:L6)</f>
        <v>0.99999999999999978</v>
      </c>
    </row>
    <row r="43" spans="1:14">
      <c r="A43">
        <v>2</v>
      </c>
      <c r="B43" t="s">
        <v>47</v>
      </c>
      <c r="D43" s="5">
        <f>AVERAGE(D7:D9)</f>
        <v>26.59307548114619</v>
      </c>
      <c r="E43" s="1">
        <f>STDEV(D7:D9)</f>
        <v>1.1882345350157724</v>
      </c>
      <c r="F43" s="12">
        <f t="shared" ref="F43:F45" si="4">E43/D43</f>
        <v>4.4682102897733667E-2</v>
      </c>
      <c r="H43" s="38">
        <f>GEOMEAN(H7:H9)</f>
        <v>0.18862988153456858</v>
      </c>
      <c r="I43" s="3">
        <f>TTEST(D4:D6,D7:D9,2,2)</f>
        <v>0.396394623170434</v>
      </c>
      <c r="J43" s="41"/>
      <c r="L43" s="38">
        <f>GEOMEAN(L7:L9)</f>
        <v>0.23267632252586559</v>
      </c>
      <c r="M43" s="3">
        <f>TTEST(K4:K6,K7:K9,2,2)</f>
        <v>0.44612212264837603</v>
      </c>
    </row>
    <row r="44" spans="1:14">
      <c r="A44">
        <v>3</v>
      </c>
      <c r="B44" t="s">
        <v>48</v>
      </c>
      <c r="D44" s="5">
        <f>AVERAGE(D10:D12)</f>
        <v>21.786247657751868</v>
      </c>
      <c r="E44" s="1">
        <f>STDEV(D10:D12)</f>
        <v>3.6880382860515715</v>
      </c>
      <c r="F44" s="12">
        <f t="shared" si="4"/>
        <v>0.16928285880103419</v>
      </c>
      <c r="H44" s="38">
        <f>GEOMEAN(H10:H12)</f>
        <v>5.2797073527546843</v>
      </c>
      <c r="I44" s="3">
        <f>TTEST(D4:D6,D10:D12,2,2)</f>
        <v>0.49983126942645639</v>
      </c>
      <c r="J44" s="41"/>
      <c r="L44" s="38">
        <f>GEOMEAN(L10:L12)</f>
        <v>6.3765468147506592</v>
      </c>
      <c r="M44" s="3">
        <f>TTEST(K4:K6,K10:K12,2,2)</f>
        <v>0.45322825689781815</v>
      </c>
    </row>
    <row r="45" spans="1:14">
      <c r="A45">
        <v>4</v>
      </c>
      <c r="B45" t="s">
        <v>49</v>
      </c>
      <c r="D45" s="5">
        <f>AVERAGE(D13:D15)</f>
        <v>22.111764395372507</v>
      </c>
      <c r="E45" s="1">
        <f>STDEV(D13:D15)</f>
        <v>3.2356748405441667</v>
      </c>
      <c r="F45" s="12">
        <f t="shared" si="4"/>
        <v>0.14633272961344146</v>
      </c>
      <c r="H45" s="41">
        <f>GEOMEAN(H13:H15)</f>
        <v>4.2132725000228328</v>
      </c>
      <c r="I45" s="3">
        <f>TTEST(D4:D6,D13:D15,2,2)</f>
        <v>0.53669521807258158</v>
      </c>
      <c r="J45" s="41">
        <f>-1/H45</f>
        <v>-0.23734519900969633</v>
      </c>
      <c r="L45" s="41">
        <f>GEOMEAN(L13:L15)</f>
        <v>4.1413813072194081</v>
      </c>
      <c r="M45" s="3">
        <f>TTEST(K4:K6,K13:K15,2,2)</f>
        <v>0.53972266106035482</v>
      </c>
      <c r="N45" s="41">
        <f>-1/L45</f>
        <v>-0.24146532903327766</v>
      </c>
    </row>
    <row r="64" spans="4:8" s="56" customFormat="1">
      <c r="D64" s="85"/>
      <c r="E64" s="85"/>
      <c r="F64" s="85"/>
      <c r="G64" s="85"/>
      <c r="H64" s="85"/>
    </row>
  </sheetData>
  <phoneticPr fontId="4" type="noConversion"/>
  <conditionalFormatting sqref="I43:I45 M43:M45">
    <cfRule type="cellIs" dxfId="1" priority="0" stopIfTrue="1" operator="lessThanOrEqual">
      <formula>0.05</formula>
    </cfRule>
  </conditionalFormatting>
  <conditionalFormatting sqref="G4:G39">
    <cfRule type="cellIs" dxfId="0" priority="1" stopIfTrue="1" operator="lessThanOrEqual">
      <formula>5</formula>
    </cfRule>
  </conditionalFormatting>
  <pageMargins left="0.75" right="0.75" top="1" bottom="1" header="0.5" footer="0.5"/>
  <pageSetup scale="44" orientation="portrait" horizontalDpi="4294967292" verticalDpi="4294967292"/>
  <headerFooter>
    <oddHeader>&amp;C&amp;"Verdana,Bold"&amp;14qPCR #46_x000D_RWPE1 Endpoint 5-Aza-dC Treated Comparison&amp;R&amp;14 1/13/14</oddHeader>
  </headerFooter>
  <colBreaks count="1" manualBreakCount="1">
    <brk id="20" max="1048575" man="1"/>
  </colBreaks>
  <drawing r:id="rId1"/>
  <extLst>
    <ext xmlns:mx="http://schemas.microsoft.com/office/mac/excel/2008/main" uri="{64002731-A6B0-56B0-2670-7721B7C09600}">
      <mx:PLV Mode="1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F37"/>
  <sheetViews>
    <sheetView topLeftCell="A4" workbookViewId="0">
      <selection activeCell="E30" sqref="E30:F30"/>
    </sheetView>
  </sheetViews>
  <sheetFormatPr baseColWidth="10" defaultRowHeight="13" x14ac:dyDescent="0"/>
  <cols>
    <col min="1" max="1" width="4" bestFit="1" customWidth="1"/>
    <col min="2" max="2" width="7.140625" bestFit="1" customWidth="1"/>
    <col min="3" max="3" width="6.5703125" bestFit="1" customWidth="1"/>
    <col min="4" max="4" width="2" bestFit="1" customWidth="1"/>
    <col min="5" max="6" width="7" bestFit="1" customWidth="1"/>
  </cols>
  <sheetData>
    <row r="1" spans="1:6">
      <c r="E1" s="40">
        <v>40190</v>
      </c>
      <c r="F1" s="40">
        <v>40192</v>
      </c>
    </row>
    <row r="2" spans="1:6">
      <c r="A2" s="89">
        <v>1.3</v>
      </c>
      <c r="B2" s="89" t="s">
        <v>57</v>
      </c>
      <c r="C2" s="89" t="s">
        <v>147</v>
      </c>
      <c r="D2" s="89">
        <v>1</v>
      </c>
      <c r="E2" s="124">
        <v>19.850146706111151</v>
      </c>
      <c r="F2" s="90">
        <v>19.762033561132377</v>
      </c>
    </row>
    <row r="3" spans="1:6">
      <c r="A3" s="89">
        <v>1.3</v>
      </c>
      <c r="B3" s="89" t="s">
        <v>57</v>
      </c>
      <c r="C3" s="89" t="s">
        <v>147</v>
      </c>
      <c r="D3" s="89">
        <v>2</v>
      </c>
      <c r="E3" s="124">
        <v>19.332191440889215</v>
      </c>
      <c r="F3" s="90">
        <v>19.411411876469256</v>
      </c>
    </row>
    <row r="4" spans="1:6">
      <c r="A4" s="89">
        <v>1.3</v>
      </c>
      <c r="B4" s="89" t="s">
        <v>57</v>
      </c>
      <c r="C4" s="89" t="s">
        <v>147</v>
      </c>
      <c r="D4" s="89">
        <v>3</v>
      </c>
      <c r="E4" s="124">
        <v>19.517806275513969</v>
      </c>
      <c r="F4" s="90">
        <v>19.451193592981603</v>
      </c>
    </row>
    <row r="5" spans="1:6">
      <c r="A5" s="129">
        <v>1.6</v>
      </c>
      <c r="B5" s="129" t="s">
        <v>57</v>
      </c>
      <c r="C5" s="129" t="s">
        <v>148</v>
      </c>
      <c r="D5" s="129">
        <v>1</v>
      </c>
      <c r="E5" s="130">
        <v>19.540653652065025</v>
      </c>
      <c r="F5" s="131">
        <v>19.674464788033948</v>
      </c>
    </row>
    <row r="6" spans="1:6">
      <c r="A6" s="89">
        <v>1.6</v>
      </c>
      <c r="B6" s="89" t="s">
        <v>57</v>
      </c>
      <c r="C6" s="89" t="s">
        <v>148</v>
      </c>
      <c r="D6" s="89">
        <v>2</v>
      </c>
      <c r="E6" s="124">
        <v>19.763867172198548</v>
      </c>
      <c r="F6" s="90">
        <v>19.820630903012713</v>
      </c>
    </row>
    <row r="7" spans="1:6">
      <c r="A7" s="89">
        <v>1.6</v>
      </c>
      <c r="B7" s="89" t="s">
        <v>57</v>
      </c>
      <c r="C7" s="89" t="s">
        <v>148</v>
      </c>
      <c r="D7" s="89">
        <v>3</v>
      </c>
      <c r="E7" s="124">
        <v>19.846278122928915</v>
      </c>
      <c r="F7" s="90">
        <v>19.773160887086604</v>
      </c>
    </row>
    <row r="8" spans="1:6">
      <c r="A8" s="89">
        <v>1.9</v>
      </c>
      <c r="B8" s="89" t="s">
        <v>57</v>
      </c>
      <c r="C8" s="89" t="s">
        <v>149</v>
      </c>
      <c r="D8" s="89">
        <v>1</v>
      </c>
      <c r="E8" s="124">
        <v>19.110596126111741</v>
      </c>
      <c r="F8" s="90">
        <v>19.397729957237022</v>
      </c>
    </row>
    <row r="9" spans="1:6">
      <c r="A9" s="89">
        <v>1.9</v>
      </c>
      <c r="B9" s="89" t="s">
        <v>57</v>
      </c>
      <c r="C9" s="89" t="s">
        <v>149</v>
      </c>
      <c r="D9" s="89">
        <v>2</v>
      </c>
      <c r="E9" s="124">
        <v>19.41727735605523</v>
      </c>
      <c r="F9" s="90">
        <v>19.556401096279291</v>
      </c>
    </row>
    <row r="10" spans="1:6">
      <c r="A10" s="89">
        <v>1.9</v>
      </c>
      <c r="B10" s="89" t="s">
        <v>57</v>
      </c>
      <c r="C10" s="89" t="s">
        <v>149</v>
      </c>
      <c r="D10" s="89">
        <v>3</v>
      </c>
      <c r="E10" s="124">
        <v>20.193302893617457</v>
      </c>
      <c r="F10" s="90">
        <v>20.088775536858765</v>
      </c>
    </row>
    <row r="11" spans="1:6">
      <c r="A11" s="91">
        <v>2.2999999999999998</v>
      </c>
      <c r="B11" s="91" t="s">
        <v>59</v>
      </c>
      <c r="C11" s="91" t="s">
        <v>147</v>
      </c>
      <c r="D11" s="91">
        <v>1</v>
      </c>
      <c r="E11" s="125">
        <v>19.846012821597739</v>
      </c>
      <c r="F11" s="92">
        <v>19.848140525307414</v>
      </c>
    </row>
    <row r="12" spans="1:6">
      <c r="A12" s="91">
        <v>2.2999999999999998</v>
      </c>
      <c r="B12" s="91" t="s">
        <v>59</v>
      </c>
      <c r="C12" s="91" t="s">
        <v>147</v>
      </c>
      <c r="D12" s="91">
        <v>2</v>
      </c>
      <c r="E12" s="125">
        <v>19.661992136103493</v>
      </c>
      <c r="F12" s="92">
        <v>19.676751342415415</v>
      </c>
    </row>
    <row r="13" spans="1:6">
      <c r="A13" s="91">
        <v>2.2999999999999998</v>
      </c>
      <c r="B13" s="91" t="s">
        <v>59</v>
      </c>
      <c r="C13" s="91" t="s">
        <v>147</v>
      </c>
      <c r="D13" s="91">
        <v>3</v>
      </c>
      <c r="E13" s="125">
        <v>19.307031696778793</v>
      </c>
      <c r="F13" s="92">
        <v>19.449680886094292</v>
      </c>
    </row>
    <row r="14" spans="1:6">
      <c r="A14" s="91">
        <v>2.6</v>
      </c>
      <c r="B14" s="91" t="s">
        <v>59</v>
      </c>
      <c r="C14" s="91" t="s">
        <v>148</v>
      </c>
      <c r="D14" s="91">
        <v>1</v>
      </c>
      <c r="E14" s="125">
        <v>19.908111627986251</v>
      </c>
      <c r="F14" s="92">
        <v>19.743341761397016</v>
      </c>
    </row>
    <row r="15" spans="1:6">
      <c r="A15" s="91">
        <v>2.6</v>
      </c>
      <c r="B15" s="91" t="s">
        <v>59</v>
      </c>
      <c r="C15" s="91" t="s">
        <v>148</v>
      </c>
      <c r="D15" s="91">
        <v>2</v>
      </c>
      <c r="E15" s="125">
        <v>19.80553954168775</v>
      </c>
      <c r="F15" s="92">
        <v>19.703108158398379</v>
      </c>
    </row>
    <row r="16" spans="1:6">
      <c r="A16" s="129">
        <v>2.6</v>
      </c>
      <c r="B16" s="129" t="s">
        <v>59</v>
      </c>
      <c r="C16" s="129" t="s">
        <v>148</v>
      </c>
      <c r="D16" s="129">
        <v>3</v>
      </c>
      <c r="E16" s="130">
        <v>18.966539811720544</v>
      </c>
      <c r="F16" s="131">
        <v>19.153620009701701</v>
      </c>
    </row>
    <row r="17" spans="1:6">
      <c r="A17" s="91">
        <v>2.9</v>
      </c>
      <c r="B17" s="91" t="s">
        <v>59</v>
      </c>
      <c r="C17" s="91" t="s">
        <v>149</v>
      </c>
      <c r="D17" s="91">
        <v>1</v>
      </c>
      <c r="E17" s="125">
        <v>20.026116958875775</v>
      </c>
      <c r="F17" s="92">
        <v>19.817088596636076</v>
      </c>
    </row>
    <row r="18" spans="1:6">
      <c r="A18" s="91">
        <v>2.9</v>
      </c>
      <c r="B18" s="91" t="s">
        <v>59</v>
      </c>
      <c r="C18" s="91" t="s">
        <v>149</v>
      </c>
      <c r="D18" s="91">
        <v>2</v>
      </c>
      <c r="E18" s="125">
        <v>19.655022876315609</v>
      </c>
      <c r="F18" s="92">
        <v>19.793144756067591</v>
      </c>
    </row>
    <row r="19" spans="1:6">
      <c r="A19" s="91">
        <v>2.9</v>
      </c>
      <c r="B19" s="91" t="s">
        <v>59</v>
      </c>
      <c r="C19" s="91" t="s">
        <v>149</v>
      </c>
      <c r="D19" s="91">
        <v>3</v>
      </c>
      <c r="E19" s="125">
        <v>19.32772068982235</v>
      </c>
      <c r="F19" s="92">
        <v>19.619506108345526</v>
      </c>
    </row>
    <row r="20" spans="1:6">
      <c r="A20" s="93">
        <v>3.3</v>
      </c>
      <c r="B20" s="93" t="s">
        <v>61</v>
      </c>
      <c r="C20" s="93" t="s">
        <v>147</v>
      </c>
      <c r="D20" s="93">
        <v>1</v>
      </c>
      <c r="E20" s="126">
        <v>19.902991652077763</v>
      </c>
      <c r="F20" s="94">
        <v>19.659126153462033</v>
      </c>
    </row>
    <row r="21" spans="1:6">
      <c r="A21" s="93">
        <v>3.3</v>
      </c>
      <c r="B21" s="93" t="s">
        <v>61</v>
      </c>
      <c r="C21" s="93" t="s">
        <v>147</v>
      </c>
      <c r="D21" s="93">
        <v>2</v>
      </c>
      <c r="E21" s="126">
        <v>19.931476109531157</v>
      </c>
      <c r="F21" s="94">
        <v>19.645959704086103</v>
      </c>
    </row>
    <row r="22" spans="1:6">
      <c r="A22" s="93">
        <v>3.3</v>
      </c>
      <c r="B22" s="93" t="s">
        <v>61</v>
      </c>
      <c r="C22" s="93" t="s">
        <v>147</v>
      </c>
      <c r="D22" s="93">
        <v>3</v>
      </c>
      <c r="E22" s="126">
        <v>19.641202718317963</v>
      </c>
      <c r="F22" s="94">
        <v>19.774774617354591</v>
      </c>
    </row>
    <row r="23" spans="1:6">
      <c r="A23" s="93">
        <v>3.6</v>
      </c>
      <c r="B23" s="93" t="s">
        <v>61</v>
      </c>
      <c r="C23" s="93" t="s">
        <v>148</v>
      </c>
      <c r="D23" s="93">
        <v>1</v>
      </c>
      <c r="E23" s="126">
        <v>19.820192915337742</v>
      </c>
      <c r="F23" s="94">
        <v>19.823678420970538</v>
      </c>
    </row>
    <row r="24" spans="1:6">
      <c r="A24" s="93">
        <v>3.6</v>
      </c>
      <c r="B24" s="93" t="s">
        <v>61</v>
      </c>
      <c r="C24" s="93" t="s">
        <v>148</v>
      </c>
      <c r="D24" s="93">
        <v>2</v>
      </c>
      <c r="E24" s="126">
        <v>20.493953945044499</v>
      </c>
      <c r="F24" s="94">
        <v>20.385993356279172</v>
      </c>
    </row>
    <row r="25" spans="1:6">
      <c r="A25" s="93">
        <v>3.6</v>
      </c>
      <c r="B25" s="93" t="s">
        <v>61</v>
      </c>
      <c r="C25" s="93" t="s">
        <v>148</v>
      </c>
      <c r="D25" s="93">
        <v>3</v>
      </c>
      <c r="E25" s="126">
        <v>19.469163975824735</v>
      </c>
      <c r="F25" s="94">
        <v>19.767232060023794</v>
      </c>
    </row>
    <row r="26" spans="1:6">
      <c r="A26" s="93">
        <v>3.9</v>
      </c>
      <c r="B26" s="93" t="s">
        <v>61</v>
      </c>
      <c r="C26" s="93" t="s">
        <v>149</v>
      </c>
      <c r="D26" s="93">
        <v>1</v>
      </c>
      <c r="E26" s="126">
        <v>19.903164535598179</v>
      </c>
      <c r="F26" s="94">
        <v>19.900076674735455</v>
      </c>
    </row>
    <row r="27" spans="1:6">
      <c r="A27" s="93">
        <v>3.9</v>
      </c>
      <c r="B27" s="93" t="s">
        <v>61</v>
      </c>
      <c r="C27" s="93" t="s">
        <v>149</v>
      </c>
      <c r="D27" s="93">
        <v>2</v>
      </c>
      <c r="E27" s="126">
        <v>19.466227199940253</v>
      </c>
      <c r="F27" s="94">
        <v>19.712580016299846</v>
      </c>
    </row>
    <row r="28" spans="1:6">
      <c r="A28" s="93">
        <v>3.9</v>
      </c>
      <c r="B28" s="93" t="s">
        <v>61</v>
      </c>
      <c r="C28" s="93" t="s">
        <v>149</v>
      </c>
      <c r="D28" s="93">
        <v>3</v>
      </c>
      <c r="E28" s="126">
        <v>20.243470372282463</v>
      </c>
      <c r="F28" s="94">
        <v>20.131489614220058</v>
      </c>
    </row>
    <row r="29" spans="1:6">
      <c r="A29" s="105">
        <v>4.3</v>
      </c>
      <c r="B29" s="105" t="s">
        <v>63</v>
      </c>
      <c r="C29" s="105" t="s">
        <v>147</v>
      </c>
      <c r="D29" s="105">
        <v>1</v>
      </c>
      <c r="E29" s="127">
        <v>19.350560277481907</v>
      </c>
      <c r="F29" s="106">
        <v>19.556050392723073</v>
      </c>
    </row>
    <row r="30" spans="1:6">
      <c r="A30" s="129">
        <v>4.3</v>
      </c>
      <c r="B30" s="129" t="s">
        <v>63</v>
      </c>
      <c r="C30" s="129" t="s">
        <v>147</v>
      </c>
      <c r="D30" s="129">
        <v>2</v>
      </c>
      <c r="E30" s="130">
        <v>20.056138388025822</v>
      </c>
      <c r="F30" s="131">
        <v>20.597440914817316</v>
      </c>
    </row>
    <row r="31" spans="1:6">
      <c r="A31" s="105">
        <v>4.3</v>
      </c>
      <c r="B31" s="105" t="s">
        <v>63</v>
      </c>
      <c r="C31" s="105" t="s">
        <v>147</v>
      </c>
      <c r="D31" s="105">
        <v>3</v>
      </c>
      <c r="E31" s="127">
        <v>19.675062718400639</v>
      </c>
      <c r="F31" s="106">
        <v>19.667652427603343</v>
      </c>
    </row>
    <row r="32" spans="1:6">
      <c r="A32" s="105">
        <v>4.5999999999999996</v>
      </c>
      <c r="B32" s="105" t="s">
        <v>63</v>
      </c>
      <c r="C32" s="105" t="s">
        <v>148</v>
      </c>
      <c r="D32" s="105">
        <v>1</v>
      </c>
      <c r="E32" s="127">
        <v>19.239844287460812</v>
      </c>
      <c r="F32" s="106">
        <v>19.503971393529163</v>
      </c>
    </row>
    <row r="33" spans="1:6">
      <c r="A33" s="105">
        <v>4.5999999999999996</v>
      </c>
      <c r="B33" s="105" t="s">
        <v>63</v>
      </c>
      <c r="C33" s="105" t="s">
        <v>148</v>
      </c>
      <c r="D33" s="105">
        <v>2</v>
      </c>
      <c r="E33" s="127">
        <v>19.565025701746272</v>
      </c>
      <c r="F33" s="106">
        <v>19.389392393677145</v>
      </c>
    </row>
    <row r="34" spans="1:6">
      <c r="A34" s="105">
        <v>4.5999999999999996</v>
      </c>
      <c r="B34" s="105" t="s">
        <v>63</v>
      </c>
      <c r="C34" s="105" t="s">
        <v>148</v>
      </c>
      <c r="D34" s="105">
        <v>3</v>
      </c>
      <c r="E34" s="127">
        <v>19.492802188685609</v>
      </c>
      <c r="F34" s="106">
        <v>19.551793631033625</v>
      </c>
    </row>
    <row r="35" spans="1:6">
      <c r="A35" s="129">
        <v>4.9000000000000004</v>
      </c>
      <c r="B35" s="129" t="s">
        <v>63</v>
      </c>
      <c r="C35" s="129" t="s">
        <v>149</v>
      </c>
      <c r="D35" s="129">
        <v>1</v>
      </c>
      <c r="E35" s="130">
        <v>18.480271256370436</v>
      </c>
      <c r="F35" s="131">
        <v>18.772280049367648</v>
      </c>
    </row>
    <row r="36" spans="1:6">
      <c r="A36" s="129">
        <v>4.9000000000000004</v>
      </c>
      <c r="B36" s="129" t="s">
        <v>63</v>
      </c>
      <c r="C36" s="129" t="s">
        <v>149</v>
      </c>
      <c r="D36" s="129">
        <v>2</v>
      </c>
      <c r="E36" s="130">
        <v>19.380796239014586</v>
      </c>
      <c r="F36" s="131">
        <v>19.644855526881209</v>
      </c>
    </row>
    <row r="37" spans="1:6">
      <c r="A37" s="105">
        <v>4.9000000000000004</v>
      </c>
      <c r="B37" s="105" t="s">
        <v>63</v>
      </c>
      <c r="C37" s="117" t="s">
        <v>149</v>
      </c>
      <c r="D37" s="117">
        <v>3</v>
      </c>
      <c r="E37" s="128">
        <v>20.017676294853683</v>
      </c>
      <c r="F37" s="118">
        <v>19.97815039326666</v>
      </c>
    </row>
  </sheetData>
  <phoneticPr fontId="4" type="noConversion"/>
  <pageMargins left="0.75" right="0.75" top="1" bottom="1" header="0.5" footer="0.5"/>
  <pageSetup scale="73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10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Raw Data</vt:lpstr>
      <vt:lpstr>Sheet1</vt:lpstr>
      <vt:lpstr>Analysis</vt:lpstr>
      <vt:lpstr>Sheet2</vt:lpstr>
    </vt:vector>
  </TitlesOfParts>
  <Company>NIEHS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Site License</dc:creator>
  <cp:lastModifiedBy>Katie Pelch</cp:lastModifiedBy>
  <cp:lastPrinted>2014-01-16T20:01:04Z</cp:lastPrinted>
  <dcterms:created xsi:type="dcterms:W3CDTF">2012-09-19T20:03:48Z</dcterms:created>
  <dcterms:modified xsi:type="dcterms:W3CDTF">2014-01-16T20:33:53Z</dcterms:modified>
</cp:coreProperties>
</file>