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2360" yWindow="0" windowWidth="23220" windowHeight="14280" tabRatio="500" activeTab="1"/>
  </bookViews>
  <sheets>
    <sheet name="Raw Data" sheetId="22" r:id="rId1"/>
    <sheet name="Sheet1" sheetId="23" r:id="rId2"/>
    <sheet name="Analysis" sheetId="21" r:id="rId3"/>
    <sheet name="HKG selection" sheetId="1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2" i="23" l="1"/>
  <c r="K60" i="23"/>
  <c r="K59" i="23"/>
  <c r="J60" i="23"/>
  <c r="J59" i="23"/>
  <c r="E42" i="23"/>
  <c r="E41" i="23"/>
  <c r="E40" i="23"/>
  <c r="E4" i="23"/>
  <c r="E5" i="23"/>
  <c r="E6" i="23"/>
  <c r="J1" i="23"/>
  <c r="J4" i="23"/>
  <c r="J5" i="23"/>
  <c r="J6" i="23"/>
  <c r="E7" i="23"/>
  <c r="J7" i="23"/>
  <c r="E8" i="23"/>
  <c r="J8" i="23"/>
  <c r="E9" i="23"/>
  <c r="J9" i="23"/>
  <c r="E10" i="23"/>
  <c r="J10" i="23"/>
  <c r="E11" i="23"/>
  <c r="J11" i="23"/>
  <c r="E12" i="23"/>
  <c r="J12" i="23"/>
  <c r="E13" i="23"/>
  <c r="J13" i="23"/>
  <c r="E14" i="23"/>
  <c r="J14" i="23"/>
  <c r="E15" i="23"/>
  <c r="J15" i="23"/>
  <c r="E16" i="23"/>
  <c r="J16" i="23"/>
  <c r="E17" i="23"/>
  <c r="J17" i="23"/>
  <c r="E18" i="23"/>
  <c r="J18" i="23"/>
  <c r="E19" i="23"/>
  <c r="J19" i="23"/>
  <c r="E20" i="23"/>
  <c r="J20" i="23"/>
  <c r="E21" i="23"/>
  <c r="J21" i="23"/>
  <c r="E22" i="23"/>
  <c r="J22" i="23"/>
  <c r="E23" i="23"/>
  <c r="J23" i="23"/>
  <c r="E24" i="23"/>
  <c r="J24" i="23"/>
  <c r="E25" i="23"/>
  <c r="J25" i="23"/>
  <c r="E26" i="23"/>
  <c r="J26" i="23"/>
  <c r="E27" i="23"/>
  <c r="J27" i="23"/>
  <c r="E28" i="23"/>
  <c r="J28" i="23"/>
  <c r="E29" i="23"/>
  <c r="J29" i="23"/>
  <c r="E30" i="23"/>
  <c r="J30" i="23"/>
  <c r="E31" i="23"/>
  <c r="J31" i="23"/>
  <c r="E32" i="23"/>
  <c r="J32" i="23"/>
  <c r="E33" i="23"/>
  <c r="J33" i="23"/>
  <c r="E34" i="23"/>
  <c r="J34" i="23"/>
  <c r="E35" i="23"/>
  <c r="J35" i="23"/>
  <c r="E36" i="23"/>
  <c r="J36" i="23"/>
  <c r="E37" i="23"/>
  <c r="J37" i="23"/>
  <c r="E38" i="23"/>
  <c r="J38" i="23"/>
  <c r="E39" i="23"/>
  <c r="J39" i="23"/>
  <c r="J42" i="23"/>
  <c r="J41" i="23"/>
  <c r="G4" i="23"/>
  <c r="H4" i="23"/>
  <c r="G5" i="23"/>
  <c r="H5" i="23"/>
  <c r="G6" i="23"/>
  <c r="H6" i="23"/>
  <c r="G7" i="23"/>
  <c r="H7" i="23"/>
  <c r="G8" i="23"/>
  <c r="H8" i="23"/>
  <c r="G9" i="23"/>
  <c r="H9" i="23"/>
  <c r="G10" i="23"/>
  <c r="H10" i="23"/>
  <c r="G11" i="23"/>
  <c r="H11" i="23"/>
  <c r="G12" i="23"/>
  <c r="H12" i="23"/>
  <c r="G13" i="23"/>
  <c r="H13" i="23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H42" i="23"/>
  <c r="H41" i="23"/>
  <c r="H40" i="23"/>
  <c r="K56" i="23"/>
  <c r="K55" i="23"/>
  <c r="K54" i="23"/>
  <c r="K53" i="23"/>
  <c r="K52" i="23"/>
  <c r="K51" i="23"/>
  <c r="K49" i="23"/>
  <c r="K4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G47" i="23"/>
  <c r="E47" i="23"/>
  <c r="H47" i="23"/>
  <c r="G48" i="23"/>
  <c r="E48" i="23"/>
  <c r="H48" i="23"/>
  <c r="G49" i="23"/>
  <c r="E49" i="23"/>
  <c r="H49" i="23"/>
  <c r="G50" i="23"/>
  <c r="E50" i="23"/>
  <c r="H50" i="23"/>
  <c r="G51" i="23"/>
  <c r="E51" i="23"/>
  <c r="H51" i="23"/>
  <c r="G52" i="23"/>
  <c r="E52" i="23"/>
  <c r="H52" i="23"/>
  <c r="G53" i="23"/>
  <c r="E53" i="23"/>
  <c r="H53" i="23"/>
  <c r="G54" i="23"/>
  <c r="E54" i="23"/>
  <c r="H54" i="23"/>
  <c r="G55" i="23"/>
  <c r="E55" i="23"/>
  <c r="H55" i="23"/>
  <c r="G56" i="23"/>
  <c r="E56" i="23"/>
  <c r="H56" i="23"/>
  <c r="G57" i="23"/>
  <c r="E57" i="23"/>
  <c r="H57" i="23"/>
  <c r="G46" i="23"/>
  <c r="E46" i="23"/>
  <c r="H46" i="23"/>
  <c r="D4" i="21"/>
  <c r="D5" i="21"/>
  <c r="D6" i="21"/>
  <c r="D42" i="21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G99" i="22"/>
  <c r="I34" i="23"/>
  <c r="F34" i="23"/>
  <c r="G16" i="22"/>
  <c r="I39" i="23"/>
  <c r="G22" i="22"/>
  <c r="I38" i="23"/>
  <c r="G20" i="22"/>
  <c r="I37" i="23"/>
  <c r="G19" i="22"/>
  <c r="I36" i="23"/>
  <c r="G25" i="22"/>
  <c r="I35" i="23"/>
  <c r="G56" i="22"/>
  <c r="I33" i="23"/>
  <c r="G24" i="22"/>
  <c r="I32" i="23"/>
  <c r="G91" i="22"/>
  <c r="I31" i="23"/>
  <c r="G88" i="22"/>
  <c r="I30" i="23"/>
  <c r="G61" i="22"/>
  <c r="I29" i="23"/>
  <c r="G58" i="22"/>
  <c r="I28" i="23"/>
  <c r="G95" i="22"/>
  <c r="I27" i="23"/>
  <c r="G15" i="22"/>
  <c r="I26" i="23"/>
  <c r="G55" i="22"/>
  <c r="I25" i="23"/>
  <c r="G93" i="22"/>
  <c r="I24" i="23"/>
  <c r="G62" i="22"/>
  <c r="I23" i="23"/>
  <c r="G59" i="22"/>
  <c r="I22" i="23"/>
  <c r="G94" i="22"/>
  <c r="I21" i="23"/>
  <c r="G96" i="22"/>
  <c r="I20" i="23"/>
  <c r="G53" i="22"/>
  <c r="I19" i="23"/>
  <c r="G23" i="22"/>
  <c r="I18" i="23"/>
  <c r="G54" i="22"/>
  <c r="I17" i="23"/>
  <c r="G26" i="22"/>
  <c r="I16" i="23"/>
  <c r="G18" i="22"/>
  <c r="I15" i="23"/>
  <c r="G90" i="22"/>
  <c r="I14" i="23"/>
  <c r="G89" i="22"/>
  <c r="I13" i="23"/>
  <c r="G51" i="22"/>
  <c r="I12" i="23"/>
  <c r="G92" i="22"/>
  <c r="I11" i="23"/>
  <c r="G98" i="22"/>
  <c r="I10" i="23"/>
  <c r="G17" i="22"/>
  <c r="I9" i="23"/>
  <c r="G57" i="22"/>
  <c r="I8" i="23"/>
  <c r="G21" i="22"/>
  <c r="I7" i="23"/>
  <c r="G60" i="22"/>
  <c r="I6" i="23"/>
  <c r="G97" i="22"/>
  <c r="I5" i="23"/>
  <c r="G52" i="22"/>
  <c r="I4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H2" i="21"/>
  <c r="D13" i="21"/>
  <c r="H13" i="21"/>
  <c r="D14" i="21"/>
  <c r="H14" i="21"/>
  <c r="D15" i="21"/>
  <c r="H15" i="21"/>
  <c r="H45" i="21"/>
  <c r="J45" i="21"/>
  <c r="K4" i="21"/>
  <c r="K5" i="21"/>
  <c r="K6" i="21"/>
  <c r="L2" i="21"/>
  <c r="K13" i="21"/>
  <c r="L13" i="21"/>
  <c r="K14" i="21"/>
  <c r="L14" i="21"/>
  <c r="K15" i="21"/>
  <c r="L15" i="21"/>
  <c r="L45" i="21"/>
  <c r="N45" i="21"/>
  <c r="D10" i="21"/>
  <c r="H10" i="21"/>
  <c r="D11" i="21"/>
  <c r="H11" i="21"/>
  <c r="D12" i="21"/>
  <c r="H12" i="21"/>
  <c r="H44" i="21"/>
  <c r="D7" i="21"/>
  <c r="H7" i="21"/>
  <c r="D8" i="21"/>
  <c r="H8" i="21"/>
  <c r="D9" i="21"/>
  <c r="H9" i="21"/>
  <c r="H43" i="21"/>
  <c r="G10" i="21"/>
  <c r="G15" i="21"/>
  <c r="G14" i="21"/>
  <c r="G13" i="21"/>
  <c r="G12" i="21"/>
  <c r="G11" i="21"/>
  <c r="G9" i="21"/>
  <c r="G8" i="21"/>
  <c r="G7" i="21"/>
  <c r="G6" i="21"/>
  <c r="G5" i="21"/>
  <c r="G4" i="21"/>
  <c r="L4" i="21"/>
  <c r="L5" i="21"/>
  <c r="L6" i="21"/>
  <c r="K7" i="21"/>
  <c r="L7" i="21"/>
  <c r="K8" i="21"/>
  <c r="L8" i="21"/>
  <c r="K9" i="21"/>
  <c r="L9" i="21"/>
  <c r="K10" i="21"/>
  <c r="L10" i="21"/>
  <c r="K11" i="21"/>
  <c r="L11" i="21"/>
  <c r="K12" i="21"/>
  <c r="L12" i="21"/>
  <c r="M45" i="21"/>
  <c r="M44" i="21"/>
  <c r="L44" i="21"/>
  <c r="M43" i="21"/>
  <c r="L43" i="21"/>
  <c r="L42" i="21"/>
  <c r="E43" i="21"/>
  <c r="D43" i="21"/>
  <c r="F43" i="21"/>
  <c r="E44" i="21"/>
  <c r="D44" i="21"/>
  <c r="F44" i="21"/>
  <c r="E45" i="21"/>
  <c r="D45" i="21"/>
  <c r="F45" i="21"/>
  <c r="E42" i="21"/>
  <c r="F42" i="21"/>
  <c r="H5" i="21"/>
  <c r="H6" i="21"/>
  <c r="H4" i="21"/>
  <c r="E5" i="21"/>
  <c r="F5" i="21"/>
  <c r="E6" i="21"/>
  <c r="F6" i="21"/>
  <c r="E7" i="21"/>
  <c r="F7" i="21"/>
  <c r="E8" i="21"/>
  <c r="F8" i="21"/>
  <c r="E9" i="21"/>
  <c r="F9" i="21"/>
  <c r="E10" i="21"/>
  <c r="F10" i="21"/>
  <c r="E11" i="21"/>
  <c r="F11" i="21"/>
  <c r="E12" i="21"/>
  <c r="F12" i="21"/>
  <c r="E13" i="21"/>
  <c r="F13" i="21"/>
  <c r="E14" i="21"/>
  <c r="F14" i="21"/>
  <c r="E15" i="21"/>
  <c r="F15" i="21"/>
  <c r="E4" i="21"/>
  <c r="F4" i="21"/>
  <c r="I45" i="21"/>
  <c r="I44" i="21"/>
  <c r="I43" i="21"/>
  <c r="H42" i="21"/>
  <c r="H19" i="14"/>
  <c r="H18" i="14"/>
  <c r="H17" i="14"/>
  <c r="D18" i="14"/>
  <c r="D17" i="14"/>
  <c r="C17" i="14"/>
  <c r="F5" i="14"/>
  <c r="F6" i="14"/>
  <c r="F7" i="14"/>
  <c r="F8" i="14"/>
  <c r="F9" i="14"/>
  <c r="F10" i="14"/>
  <c r="F11" i="14"/>
  <c r="F12" i="14"/>
  <c r="F13" i="14"/>
  <c r="F14" i="14"/>
  <c r="F15" i="14"/>
  <c r="F4" i="14"/>
  <c r="K47" i="23"/>
  <c r="K50" i="23"/>
  <c r="K57" i="23"/>
</calcChain>
</file>

<file path=xl/sharedStrings.xml><?xml version="1.0" encoding="utf-8"?>
<sst xmlns="http://schemas.openxmlformats.org/spreadsheetml/2006/main" count="540" uniqueCount="190">
  <si>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</si>
  <si>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</si>
  <si>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</si>
  <si>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</si>
  <si>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</si>
  <si>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</si>
  <si>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</si>
  <si>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</si>
  <si>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</si>
  <si>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</si>
  <si>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</si>
  <si>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</si>
  <si>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</si>
  <si>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</si>
  <si>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</si>
  <si>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</si>
  <si>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</si>
  <si>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</si>
  <si>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</si>
  <si>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</si>
  <si>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</si>
  <si>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</si>
  <si>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</si>
  <si>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</si>
  <si>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</si>
  <si>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</si>
  <si>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</si>
  <si>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</si>
  <si>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</si>
  <si>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</si>
  <si>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</si>
  <si>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</si>
  <si>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</si>
  <si>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</si>
  <si>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</si>
  <si>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</si>
  <si>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</si>
  <si>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</si>
  <si>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</si>
  <si>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</si>
  <si>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</si>
  <si>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</si>
  <si>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</si>
  <si>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</si>
  <si>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</si>
  <si>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</si>
  <si>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</si>
  <si>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</si>
  <si>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</si>
  <si>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</si>
  <si>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</si>
  <si>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</si>
  <si>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</si>
  <si>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</si>
  <si>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</si>
  <si>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</si>
  <si>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</si>
  <si>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</si>
  <si>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</si>
  <si>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</si>
  <si>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</si>
  <si>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</si>
  <si>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</si>
  <si>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</si>
  <si>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</si>
  <si>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</si>
  <si>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</si>
  <si>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</si>
  <si>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</si>
  <si>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</si>
  <si>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</si>
  <si>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</si>
  <si>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Nono from 11/14/12</t>
  </si>
  <si>
    <t>1/13/14 - qPCR #46: gene1 = Nono</t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</si>
  <si>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</si>
  <si>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</si>
  <si>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</si>
  <si>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</si>
  <si>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</si>
  <si>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</si>
  <si>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</si>
  <si>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</si>
  <si>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</si>
  <si>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</si>
  <si>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</si>
  <si>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</si>
  <si>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</si>
  <si>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</si>
  <si>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</si>
  <si>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</si>
  <si>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</si>
  <si>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</si>
  <si>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</si>
  <si>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</si>
  <si>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</si>
  <si>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</si>
  <si>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</si>
  <si>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</si>
  <si>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</si>
  <si>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</si>
  <si>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</si>
  <si>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</si>
  <si>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</si>
  <si>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</si>
  <si>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</si>
  <si>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</si>
  <si>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</si>
  <si>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</si>
  <si>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</si>
  <si>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</si>
  <si>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</si>
  <si>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</si>
  <si>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</si>
  <si>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</si>
  <si>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</si>
  <si>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</si>
  <si>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</si>
  <si>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</si>
  <si>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</si>
  <si>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</si>
  <si>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</si>
  <si>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</si>
  <si>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</si>
  <si>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</si>
  <si>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</si>
  <si>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</si>
  <si>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</si>
  <si>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</si>
  <si>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</si>
  <si>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</si>
  <si>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</si>
  <si>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</si>
  <si>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</si>
  <si>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</si>
  <si>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</si>
  <si>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</si>
  <si>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</si>
  <si>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</si>
  <si>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</si>
  <si>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</si>
  <si>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</si>
  <si>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</si>
  <si>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</si>
  <si>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</si>
  <si>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</si>
  <si>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</si>
  <si>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</si>
  <si>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</si>
  <si>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</si>
  <si>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</si>
  <si>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</si>
  <si>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r>
      <t>Gene</t>
    </r>
    <r>
      <rPr>
        <b/>
        <sz val="10"/>
        <rFont val="Verdana"/>
      </rPr>
      <t>:</t>
    </r>
  </si>
  <si>
    <t>Nono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</si>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</sst>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.00"/>
    <numFmt numFmtId="165" formatCode="###0.00;\-###0.00"/>
    <numFmt numFmtId="166" formatCode="0.000"/>
    <numFmt numFmtId="167" formatCode="0.00000"/>
    <numFmt numFmtId="168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5" fillId="0" borderId="0" xfId="0" applyFont="1"/>
    <xf numFmtId="10" fontId="0" fillId="0" borderId="0" xfId="0" applyNumberFormat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6" fillId="2" borderId="0" xfId="0" applyFont="1" applyFill="1"/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4" borderId="0" xfId="0" applyNumberFormat="1" applyFill="1" applyAlignment="1" applyProtection="1">
      <alignment vertical="top"/>
    </xf>
    <xf numFmtId="49" fontId="0" fillId="4" borderId="0" xfId="0" applyNumberFormat="1" applyFill="1" applyAlignment="1" applyProtection="1">
      <alignment horizontal="center" vertical="top"/>
    </xf>
    <xf numFmtId="165" fontId="0" fillId="4" borderId="0" xfId="0" applyNumberFormat="1" applyFill="1" applyAlignment="1" applyProtection="1">
      <alignment vertical="top"/>
    </xf>
    <xf numFmtId="0" fontId="0" fillId="4" borderId="0" xfId="0" applyFill="1"/>
    <xf numFmtId="49" fontId="0" fillId="4" borderId="0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horizontal="center" vertical="top"/>
    </xf>
    <xf numFmtId="165" fontId="0" fillId="4" borderId="0" xfId="0" applyNumberFormat="1" applyFill="1" applyBorder="1" applyAlignment="1" applyProtection="1">
      <alignment vertical="top"/>
    </xf>
    <xf numFmtId="0" fontId="0" fillId="4" borderId="0" xfId="0" applyFill="1" applyBorder="1"/>
    <xf numFmtId="49" fontId="0" fillId="4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4" borderId="1" xfId="0" applyNumberFormat="1" applyFill="1" applyBorder="1" applyAlignment="1" applyProtection="1">
      <alignment vertical="top"/>
    </xf>
    <xf numFmtId="164" fontId="0" fillId="4" borderId="1" xfId="0" applyNumberFormat="1" applyFill="1" applyBorder="1" applyAlignment="1" applyProtection="1">
      <alignment horizontal="center" vertical="top"/>
    </xf>
    <xf numFmtId="165" fontId="0" fillId="4" borderId="1" xfId="0" applyNumberFormat="1" applyFill="1" applyBorder="1" applyAlignment="1" applyProtection="1">
      <alignment vertical="top"/>
    </xf>
    <xf numFmtId="0" fontId="0" fillId="4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49" fontId="0" fillId="3" borderId="1" xfId="0" applyNumberFormat="1" applyFill="1" applyBorder="1" applyAlignment="1" applyProtection="1">
      <alignment horizontal="center" vertical="top"/>
    </xf>
    <xf numFmtId="164" fontId="0" fillId="3" borderId="0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vertical="top"/>
    </xf>
    <xf numFmtId="164" fontId="0" fillId="4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6" xfId="0" applyFill="1" applyBorder="1"/>
    <xf numFmtId="0" fontId="0" fillId="5" borderId="0" xfId="0" applyFill="1"/>
    <xf numFmtId="0" fontId="0" fillId="5" borderId="1" xfId="0" applyFill="1" applyBorder="1"/>
    <xf numFmtId="0" fontId="0" fillId="6" borderId="0" xfId="0" applyFill="1"/>
    <xf numFmtId="0" fontId="0" fillId="6" borderId="1" xfId="0" applyFill="1" applyBorder="1"/>
    <xf numFmtId="0" fontId="0" fillId="0" borderId="6" xfId="0" applyBorder="1"/>
    <xf numFmtId="2" fontId="0" fillId="3" borderId="0" xfId="0" applyNumberFormat="1" applyFill="1" applyBorder="1"/>
    <xf numFmtId="2" fontId="0" fillId="3" borderId="1" xfId="0" applyNumberFormat="1" applyFill="1" applyBorder="1"/>
    <xf numFmtId="0" fontId="1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right"/>
    </xf>
    <xf numFmtId="0" fontId="0" fillId="3" borderId="0" xfId="0" applyFill="1"/>
    <xf numFmtId="2" fontId="0" fillId="3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3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168" fontId="0" fillId="3" borderId="0" xfId="0" applyNumberFormat="1" applyFill="1" applyAlignment="1">
      <alignment horizontal="center"/>
    </xf>
    <xf numFmtId="168" fontId="0" fillId="7" borderId="0" xfId="0" applyNumberFormat="1" applyFill="1" applyAlignment="1">
      <alignment horizontal="center"/>
    </xf>
    <xf numFmtId="168" fontId="0" fillId="8" borderId="0" xfId="0" applyNumberFormat="1" applyFill="1" applyAlignment="1">
      <alignment horizontal="center"/>
    </xf>
    <xf numFmtId="0" fontId="0" fillId="9" borderId="0" xfId="0" applyFill="1"/>
    <xf numFmtId="2" fontId="0" fillId="9" borderId="0" xfId="0" applyNumberFormat="1" applyFill="1" applyAlignment="1">
      <alignment horizontal="right"/>
    </xf>
    <xf numFmtId="2" fontId="0" fillId="9" borderId="0" xfId="0" applyNumberFormat="1" applyFill="1" applyAlignment="1">
      <alignment horizontal="center"/>
    </xf>
    <xf numFmtId="168" fontId="0" fillId="9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66" fontId="0" fillId="9" borderId="0" xfId="0" applyNumberFormat="1" applyFill="1" applyAlignment="1">
      <alignment horizontal="center"/>
    </xf>
    <xf numFmtId="0" fontId="0" fillId="9" borderId="1" xfId="0" applyFill="1" applyBorder="1"/>
    <xf numFmtId="2" fontId="0" fillId="9" borderId="1" xfId="0" applyNumberFormat="1" applyFill="1" applyBorder="1" applyAlignment="1">
      <alignment horizontal="right"/>
    </xf>
    <xf numFmtId="2" fontId="0" fillId="9" borderId="1" xfId="0" applyNumberFormat="1" applyFill="1" applyBorder="1" applyAlignment="1">
      <alignment horizontal="center"/>
    </xf>
    <xf numFmtId="168" fontId="0" fillId="9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20.52988076127199</c:v>
                </c:pt>
                <c:pt idx="1">
                  <c:v>20.0959431112108</c:v>
                </c:pt>
                <c:pt idx="2">
                  <c:v>19.84041259793066</c:v>
                </c:pt>
                <c:pt idx="3">
                  <c:v>19.43162569857876</c:v>
                </c:pt>
                <c:pt idx="4">
                  <c:v>19.66841064602384</c:v>
                </c:pt>
                <c:pt idx="5">
                  <c:v>19.59633650914683</c:v>
                </c:pt>
                <c:pt idx="6">
                  <c:v>20.29005957667945</c:v>
                </c:pt>
                <c:pt idx="7">
                  <c:v>20.18052286301402</c:v>
                </c:pt>
                <c:pt idx="8">
                  <c:v>19.55704213586647</c:v>
                </c:pt>
                <c:pt idx="9">
                  <c:v>20.75166209033082</c:v>
                </c:pt>
                <c:pt idx="10">
                  <c:v>19.66233509368606</c:v>
                </c:pt>
                <c:pt idx="11">
                  <c:v>19.89066690021325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20.50208180081746</c:v>
                </c:pt>
                <c:pt idx="1">
                  <c:v>20.05110510557685</c:v>
                </c:pt>
                <c:pt idx="2" formatCode="@">
                  <c:v>19.9098844148865</c:v>
                </c:pt>
                <c:pt idx="3" formatCode="@">
                  <c:v>19.29330130741441</c:v>
                </c:pt>
                <c:pt idx="4" formatCode="@">
                  <c:v>19.44767167525279</c:v>
                </c:pt>
                <c:pt idx="5" formatCode="@">
                  <c:v>17.52213158913471</c:v>
                </c:pt>
                <c:pt idx="6" formatCode="@">
                  <c:v>18.89624836878186</c:v>
                </c:pt>
                <c:pt idx="7" formatCode="@">
                  <c:v>18.68734454436136</c:v>
                </c:pt>
                <c:pt idx="8" formatCode="@">
                  <c:v>18.47177625083138</c:v>
                </c:pt>
                <c:pt idx="9" formatCode="@">
                  <c:v>19.31103717865694</c:v>
                </c:pt>
                <c:pt idx="10" formatCode="@">
                  <c:v>19.63880990834526</c:v>
                </c:pt>
                <c:pt idx="11" formatCode="@">
                  <c:v>19.91788062124242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524920"/>
        <c:axId val="445081144"/>
      </c:scatterChart>
      <c:valAx>
        <c:axId val="42252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45081144"/>
        <c:crosses val="autoZero"/>
        <c:crossBetween val="midCat"/>
      </c:valAx>
      <c:valAx>
        <c:axId val="4450811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2524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9.708180549615687</c:v>
                  </c:pt>
                  <c:pt idx="1">
                    <c:v>9.295179199000851</c:v>
                  </c:pt>
                  <c:pt idx="2">
                    <c:v>9.310236750571428</c:v>
                  </c:pt>
                  <c:pt idx="3">
                    <c:v>10.14517012451278</c:v>
                  </c:pt>
                  <c:pt idx="4">
                    <c:v>10.946395880725</c:v>
                  </c:pt>
                  <c:pt idx="5">
                    <c:v>0.0</c:v>
                  </c:pt>
                  <c:pt idx="6">
                    <c:v>8.689695499292902</c:v>
                  </c:pt>
                  <c:pt idx="7">
                    <c:v>9.39524757071281</c:v>
                  </c:pt>
                  <c:pt idx="8">
                    <c:v>0.0196568334473366</c:v>
                  </c:pt>
                  <c:pt idx="9">
                    <c:v>10.55598900722855</c:v>
                  </c:pt>
                  <c:pt idx="10">
                    <c:v>12.05958736831017</c:v>
                  </c:pt>
                  <c:pt idx="11">
                    <c:v>0.0317052578386508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9.708180549615687</c:v>
                  </c:pt>
                  <c:pt idx="1">
                    <c:v>9.295179199000851</c:v>
                  </c:pt>
                  <c:pt idx="2">
                    <c:v>9.310236750571428</c:v>
                  </c:pt>
                  <c:pt idx="3">
                    <c:v>10.14517012451278</c:v>
                  </c:pt>
                  <c:pt idx="4">
                    <c:v>10.946395880725</c:v>
                  </c:pt>
                  <c:pt idx="5">
                    <c:v>0.0</c:v>
                  </c:pt>
                  <c:pt idx="6">
                    <c:v>8.689695499292902</c:v>
                  </c:pt>
                  <c:pt idx="7">
                    <c:v>9.39524757071281</c:v>
                  </c:pt>
                  <c:pt idx="8">
                    <c:v>0.0196568334473366</c:v>
                  </c:pt>
                  <c:pt idx="9">
                    <c:v>10.55598900722855</c:v>
                  </c:pt>
                  <c:pt idx="10">
                    <c:v>12.05958736831017</c:v>
                  </c:pt>
                  <c:pt idx="11">
                    <c:v>0.0317052578386508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26.70513289754726</c:v>
                </c:pt>
                <c:pt idx="1">
                  <c:v>26.86274382063709</c:v>
                </c:pt>
                <c:pt idx="2">
                  <c:v>26.24566663446733</c:v>
                </c:pt>
                <c:pt idx="3">
                  <c:v>26.60534428991292</c:v>
                </c:pt>
                <c:pt idx="4">
                  <c:v>27.92079361982714</c:v>
                </c:pt>
                <c:pt idx="5">
                  <c:v>19.89066690021325</c:v>
                </c:pt>
                <c:pt idx="6">
                  <c:v>25.81295326002007</c:v>
                </c:pt>
                <c:pt idx="7">
                  <c:v>26.20048540404395</c:v>
                </c:pt>
                <c:pt idx="8">
                  <c:v>20.51598128104472</c:v>
                </c:pt>
                <c:pt idx="9">
                  <c:v>27.0605479182888</c:v>
                </c:pt>
                <c:pt idx="10">
                  <c:v>29.27907809677456</c:v>
                </c:pt>
                <c:pt idx="11">
                  <c:v>20.07352410839383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639416"/>
        <c:axId val="517668344"/>
      </c:barChart>
      <c:catAx>
        <c:axId val="444639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17668344"/>
        <c:crosses val="autoZero"/>
        <c:auto val="1"/>
        <c:lblAlgn val="ctr"/>
        <c:lblOffset val="100"/>
        <c:noMultiLvlLbl val="0"/>
      </c:catAx>
      <c:valAx>
        <c:axId val="5176683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44639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26.70513289754726</c:v>
                </c:pt>
                <c:pt idx="1">
                  <c:v>26.86274382063709</c:v>
                </c:pt>
                <c:pt idx="2">
                  <c:v>26.24566663446733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26.60534428991292</c:v>
                </c:pt>
                <c:pt idx="1">
                  <c:v>27.92079361982714</c:v>
                </c:pt>
                <c:pt idx="2">
                  <c:v>19.89066690021325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25.81295326002007</c:v>
                </c:pt>
                <c:pt idx="1">
                  <c:v>26.20048540404395</c:v>
                </c:pt>
                <c:pt idx="2">
                  <c:v>20.51598128104472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27.0605479182888</c:v>
                </c:pt>
                <c:pt idx="1">
                  <c:v>29.27907809677456</c:v>
                </c:pt>
                <c:pt idx="2">
                  <c:v>20.07352410839383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Analysis!$D$42:$D$45</c:f>
              <c:numCache>
                <c:formatCode>0.00</c:formatCode>
                <c:ptCount val="4"/>
                <c:pt idx="0">
                  <c:v>26.60451445088389</c:v>
                </c:pt>
                <c:pt idx="1">
                  <c:v>24.80560160331777</c:v>
                </c:pt>
                <c:pt idx="2">
                  <c:v>24.17647331503625</c:v>
                </c:pt>
                <c:pt idx="3">
                  <c:v>25.4710500411524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06312"/>
        <c:axId val="517356568"/>
      </c:scatterChart>
      <c:valAx>
        <c:axId val="517906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7356568"/>
        <c:crosses val="autoZero"/>
        <c:crossBetween val="midCat"/>
      </c:valAx>
      <c:valAx>
        <c:axId val="517356568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17906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0.932633109744426</c:v>
                </c:pt>
                <c:pt idx="1">
                  <c:v>0.836113458177857</c:v>
                </c:pt>
                <c:pt idx="2">
                  <c:v>1.282401320726522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0.999424964812853</c:v>
                </c:pt>
                <c:pt idx="1">
                  <c:v>0.401569285128657</c:v>
                </c:pt>
                <c:pt idx="2">
                  <c:v>104.9710397759268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1.730946567440568</c:v>
                </c:pt>
                <c:pt idx="1">
                  <c:v>1.323198080559721</c:v>
                </c:pt>
                <c:pt idx="2">
                  <c:v>68.05046759508575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0.728987778272229</c:v>
                </c:pt>
                <c:pt idx="1">
                  <c:v>0.156630421729086</c:v>
                </c:pt>
                <c:pt idx="2">
                  <c:v>92.47492643086833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1.0</c:v>
                </c:pt>
                <c:pt idx="1">
                  <c:v>3.479579204971361</c:v>
                </c:pt>
                <c:pt idx="2">
                  <c:v>5.381622279154927</c:v>
                </c:pt>
                <c:pt idx="3">
                  <c:v>2.193849273027839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93272"/>
        <c:axId val="444993928"/>
      </c:scatterChart>
      <c:valAx>
        <c:axId val="445493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4993928"/>
        <c:crosses val="autoZero"/>
        <c:crossBetween val="midCat"/>
      </c:valAx>
      <c:valAx>
        <c:axId val="44499392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45493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0.932633109744426</c:v>
                </c:pt>
                <c:pt idx="1">
                  <c:v>0.836113458177857</c:v>
                </c:pt>
                <c:pt idx="2">
                  <c:v>1.282401320726522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0.999424964812853</c:v>
                </c:pt>
                <c:pt idx="1">
                  <c:v>0.401569285128657</c:v>
                </c:pt>
                <c:pt idx="2">
                  <c:v>104.9710397759268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1.730946567440568</c:v>
                </c:pt>
                <c:pt idx="1">
                  <c:v>1.323198080559721</c:v>
                </c:pt>
                <c:pt idx="2">
                  <c:v>68.05046759508575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0.728987778272229</c:v>
                </c:pt>
                <c:pt idx="1">
                  <c:v>0.156630421729086</c:v>
                </c:pt>
                <c:pt idx="2">
                  <c:v>92.47492643086833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Analysis!$B$41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Analysis!$A$42:$A$45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Analysis!$H$42:$H$45</c:f>
              <c:numCache>
                <c:formatCode>0.00</c:formatCode>
                <c:ptCount val="4"/>
                <c:pt idx="0">
                  <c:v>1.0</c:v>
                </c:pt>
                <c:pt idx="1">
                  <c:v>3.479579204971361</c:v>
                </c:pt>
                <c:pt idx="2">
                  <c:v>5.381622279154927</c:v>
                </c:pt>
                <c:pt idx="3">
                  <c:v>2.193849273027839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46776"/>
        <c:axId val="444691208"/>
      </c:scatterChart>
      <c:valAx>
        <c:axId val="445046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4691208"/>
        <c:crosses val="autoZero"/>
        <c:crossBetween val="midCat"/>
      </c:valAx>
      <c:valAx>
        <c:axId val="44469120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45046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05256"/>
        <c:axId val="422143608"/>
      </c:scatterChart>
      <c:valAx>
        <c:axId val="421705256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crossAx val="422143608"/>
        <c:crosses val="autoZero"/>
        <c:crossBetween val="midCat"/>
      </c:valAx>
      <c:valAx>
        <c:axId val="42214360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421705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20.52988076127199</c:v>
                </c:pt>
                <c:pt idx="1">
                  <c:v>20.0959431112108</c:v>
                </c:pt>
                <c:pt idx="2">
                  <c:v>19.84041259793066</c:v>
                </c:pt>
                <c:pt idx="3">
                  <c:v>19.43162569857876</c:v>
                </c:pt>
                <c:pt idx="4">
                  <c:v>19.66841064602384</c:v>
                </c:pt>
                <c:pt idx="5">
                  <c:v>19.59633650914683</c:v>
                </c:pt>
                <c:pt idx="6">
                  <c:v>20.29005957667945</c:v>
                </c:pt>
                <c:pt idx="7">
                  <c:v>20.18052286301402</c:v>
                </c:pt>
                <c:pt idx="8">
                  <c:v>19.55704213586647</c:v>
                </c:pt>
                <c:pt idx="9">
                  <c:v>20.75166209033082</c:v>
                </c:pt>
                <c:pt idx="10">
                  <c:v>19.66233509368606</c:v>
                </c:pt>
                <c:pt idx="11">
                  <c:v>19.89066690021325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20.50208180081746</c:v>
                </c:pt>
                <c:pt idx="1">
                  <c:v>20.05110510557685</c:v>
                </c:pt>
                <c:pt idx="2" formatCode="@">
                  <c:v>19.9098844148865</c:v>
                </c:pt>
                <c:pt idx="3" formatCode="@">
                  <c:v>19.29330130741441</c:v>
                </c:pt>
                <c:pt idx="4" formatCode="@">
                  <c:v>19.44767167525279</c:v>
                </c:pt>
                <c:pt idx="5" formatCode="@">
                  <c:v>17.52213158913471</c:v>
                </c:pt>
                <c:pt idx="6" formatCode="@">
                  <c:v>18.89624836878186</c:v>
                </c:pt>
                <c:pt idx="7" formatCode="@">
                  <c:v>18.68734454436136</c:v>
                </c:pt>
                <c:pt idx="8" formatCode="@">
                  <c:v>18.47177625083138</c:v>
                </c:pt>
                <c:pt idx="9" formatCode="@">
                  <c:v>19.31103717865694</c:v>
                </c:pt>
                <c:pt idx="10" formatCode="@">
                  <c:v>19.63880990834526</c:v>
                </c:pt>
                <c:pt idx="11" formatCode="@">
                  <c:v>19.91788062124242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01192"/>
        <c:axId val="517951528"/>
      </c:scatterChart>
      <c:valAx>
        <c:axId val="422101192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17951528"/>
        <c:crosses val="autoZero"/>
        <c:crossBetween val="midCat"/>
      </c:valAx>
      <c:valAx>
        <c:axId val="517951528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2101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20.20817571563515</c:v>
                </c:pt>
                <c:pt idx="1">
                  <c:v>19.85748786570106</c:v>
                </c:pt>
                <c:pt idx="2">
                  <c:v>19.99617905894216</c:v>
                </c:pt>
                <c:pt idx="3">
                  <c:v>19.84856290210094</c:v>
                </c:pt>
                <c:pt idx="4">
                  <c:v>19.96056663413319</c:v>
                </c:pt>
                <c:pt idx="5">
                  <c:v>19.74401352152463</c:v>
                </c:pt>
                <c:pt idx="6">
                  <c:v>19.73861471162937</c:v>
                </c:pt>
                <c:pt idx="7">
                  <c:v>20.02495926752407</c:v>
                </c:pt>
                <c:pt idx="8">
                  <c:v>19.95909351005238</c:v>
                </c:pt>
                <c:pt idx="9">
                  <c:v>19.67250969757704</c:v>
                </c:pt>
                <c:pt idx="10">
                  <c:v>19.38849096046365</c:v>
                </c:pt>
                <c:pt idx="11">
                  <c:v>19.75852687237462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20.05014291088526</c:v>
                </c:pt>
                <c:pt idx="1">
                  <c:v>19.85371839589309</c:v>
                </c:pt>
                <c:pt idx="2">
                  <c:v>19.95460539497588</c:v>
                </c:pt>
                <c:pt idx="3">
                  <c:v>19.74504611516507</c:v>
                </c:pt>
                <c:pt idx="4">
                  <c:v>19.68350633128981</c:v>
                </c:pt>
                <c:pt idx="5">
                  <c:v>19.70270734025692</c:v>
                </c:pt>
                <c:pt idx="6">
                  <c:v>19.85507866325368</c:v>
                </c:pt>
                <c:pt idx="7">
                  <c:v>19.88617348843975</c:v>
                </c:pt>
                <c:pt idx="8">
                  <c:v>19.89093628170577</c:v>
                </c:pt>
                <c:pt idx="9">
                  <c:v>19.35754371884421</c:v>
                </c:pt>
                <c:pt idx="10">
                  <c:v>19.66185358267056</c:v>
                </c:pt>
                <c:pt idx="11">
                  <c:v>20.18733148461286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2536"/>
        <c:axId val="422438472"/>
      </c:scatterChart>
      <c:valAx>
        <c:axId val="486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22438472"/>
        <c:crosses val="autoZero"/>
        <c:crossBetween val="midCat"/>
      </c:valAx>
      <c:valAx>
        <c:axId val="42243847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862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20.19014153341145</c:v>
                </c:pt>
                <c:pt idx="1">
                  <c:v>19.87964002797439</c:v>
                </c:pt>
                <c:pt idx="2">
                  <c:v>19.707937379646</c:v>
                </c:pt>
                <c:pt idx="3">
                  <c:v>19.47399824341686</c:v>
                </c:pt>
                <c:pt idx="4">
                  <c:v>19.50595085227915</c:v>
                </c:pt>
                <c:pt idx="5">
                  <c:v>19.64069704163101</c:v>
                </c:pt>
                <c:pt idx="6">
                  <c:v>19.24426983075044</c:v>
                </c:pt>
                <c:pt idx="7">
                  <c:v>19.58304920115063</c:v>
                </c:pt>
                <c:pt idx="8">
                  <c:v>19.52146280531629</c:v>
                </c:pt>
                <c:pt idx="9">
                  <c:v>19.28460428853655</c:v>
                </c:pt>
                <c:pt idx="10">
                  <c:v>19.03953035168355</c:v>
                </c:pt>
                <c:pt idx="11">
                  <c:v>19.08948399399823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20.34190803415532</c:v>
                </c:pt>
                <c:pt idx="1">
                  <c:v>19.92533543393546</c:v>
                </c:pt>
                <c:pt idx="2">
                  <c:v>19.67574382895832</c:v>
                </c:pt>
                <c:pt idx="3">
                  <c:v>19.33569905586101</c:v>
                </c:pt>
                <c:pt idx="4">
                  <c:v>19.46423331797549</c:v>
                </c:pt>
                <c:pt idx="5">
                  <c:v>19.74070742071587</c:v>
                </c:pt>
                <c:pt idx="6">
                  <c:v>19.55337239224346</c:v>
                </c:pt>
                <c:pt idx="7">
                  <c:v>19.52363375210443</c:v>
                </c:pt>
                <c:pt idx="8">
                  <c:v>19.8648050588385</c:v>
                </c:pt>
                <c:pt idx="9">
                  <c:v>19.32666377892999</c:v>
                </c:pt>
                <c:pt idx="10">
                  <c:v>19.32437892199666</c:v>
                </c:pt>
                <c:pt idx="11">
                  <c:v>19.38423456141073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347512"/>
        <c:axId val="447797976"/>
      </c:scatterChart>
      <c:valAx>
        <c:axId val="48534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47797976"/>
        <c:crosses val="autoZero"/>
        <c:crossBetween val="midCat"/>
      </c:valAx>
      <c:valAx>
        <c:axId val="44779797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85347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20.20817571563515</c:v>
                </c:pt>
                <c:pt idx="1">
                  <c:v>19.85748786570106</c:v>
                </c:pt>
                <c:pt idx="2">
                  <c:v>19.99617905894216</c:v>
                </c:pt>
                <c:pt idx="3">
                  <c:v>19.84856290210094</c:v>
                </c:pt>
                <c:pt idx="4">
                  <c:v>19.96056663413319</c:v>
                </c:pt>
                <c:pt idx="5">
                  <c:v>19.74401352152463</c:v>
                </c:pt>
                <c:pt idx="6">
                  <c:v>19.73861471162937</c:v>
                </c:pt>
                <c:pt idx="7">
                  <c:v>20.02495926752407</c:v>
                </c:pt>
                <c:pt idx="8">
                  <c:v>19.95909351005238</c:v>
                </c:pt>
                <c:pt idx="9">
                  <c:v>19.67250969757704</c:v>
                </c:pt>
                <c:pt idx="10">
                  <c:v>19.38849096046365</c:v>
                </c:pt>
                <c:pt idx="11">
                  <c:v>19.75852687237462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20.05014291088526</c:v>
                </c:pt>
                <c:pt idx="1">
                  <c:v>19.85371839589309</c:v>
                </c:pt>
                <c:pt idx="2">
                  <c:v>19.95460539497588</c:v>
                </c:pt>
                <c:pt idx="3">
                  <c:v>19.74504611516507</c:v>
                </c:pt>
                <c:pt idx="4">
                  <c:v>19.68350633128981</c:v>
                </c:pt>
                <c:pt idx="5">
                  <c:v>19.70270734025692</c:v>
                </c:pt>
                <c:pt idx="6">
                  <c:v>19.85507866325368</c:v>
                </c:pt>
                <c:pt idx="7">
                  <c:v>19.88617348843975</c:v>
                </c:pt>
                <c:pt idx="8">
                  <c:v>19.89093628170577</c:v>
                </c:pt>
                <c:pt idx="9">
                  <c:v>19.35754371884421</c:v>
                </c:pt>
                <c:pt idx="10">
                  <c:v>19.66185358267056</c:v>
                </c:pt>
                <c:pt idx="11">
                  <c:v>20.18733148461286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269160"/>
        <c:axId val="720262616"/>
      </c:scatterChart>
      <c:valAx>
        <c:axId val="720269160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20262616"/>
        <c:crosses val="autoZero"/>
        <c:crossBetween val="midCat"/>
      </c:valAx>
      <c:valAx>
        <c:axId val="72026261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20269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20.19014153341145</c:v>
                </c:pt>
                <c:pt idx="1">
                  <c:v>19.87964002797439</c:v>
                </c:pt>
                <c:pt idx="2">
                  <c:v>19.707937379646</c:v>
                </c:pt>
                <c:pt idx="3">
                  <c:v>19.47399824341686</c:v>
                </c:pt>
                <c:pt idx="4">
                  <c:v>19.50595085227915</c:v>
                </c:pt>
                <c:pt idx="5">
                  <c:v>19.64069704163101</c:v>
                </c:pt>
                <c:pt idx="6">
                  <c:v>19.24426983075044</c:v>
                </c:pt>
                <c:pt idx="7">
                  <c:v>19.58304920115063</c:v>
                </c:pt>
                <c:pt idx="8">
                  <c:v>19.52146280531629</c:v>
                </c:pt>
                <c:pt idx="9">
                  <c:v>19.28460428853655</c:v>
                </c:pt>
                <c:pt idx="10">
                  <c:v>19.03953035168355</c:v>
                </c:pt>
                <c:pt idx="11">
                  <c:v>19.08948399399823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20.34190803415532</c:v>
                </c:pt>
                <c:pt idx="1">
                  <c:v>19.92533543393546</c:v>
                </c:pt>
                <c:pt idx="2">
                  <c:v>19.67574382895832</c:v>
                </c:pt>
                <c:pt idx="3">
                  <c:v>19.33569905586101</c:v>
                </c:pt>
                <c:pt idx="4">
                  <c:v>19.46423331797549</c:v>
                </c:pt>
                <c:pt idx="5">
                  <c:v>19.74070742071587</c:v>
                </c:pt>
                <c:pt idx="6">
                  <c:v>19.55337239224346</c:v>
                </c:pt>
                <c:pt idx="7">
                  <c:v>19.52363375210443</c:v>
                </c:pt>
                <c:pt idx="8">
                  <c:v>19.8648050588385</c:v>
                </c:pt>
                <c:pt idx="9">
                  <c:v>19.32666377892999</c:v>
                </c:pt>
                <c:pt idx="10">
                  <c:v>19.32437892199666</c:v>
                </c:pt>
                <c:pt idx="11">
                  <c:v>19.38423456141073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204936"/>
        <c:axId val="720202936"/>
      </c:scatterChart>
      <c:valAx>
        <c:axId val="720204936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20202936"/>
        <c:crosses val="autoZero"/>
        <c:crossBetween val="midCat"/>
      </c:valAx>
      <c:valAx>
        <c:axId val="72020293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20204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Nono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Sheet1!$G$4:$G$39</c:f>
                <c:numCache>
                  <c:formatCode>General</c:formatCode>
                  <c:ptCount val="36"/>
                  <c:pt idx="0">
                    <c:v>0.00266541766269887</c:v>
                  </c:pt>
                  <c:pt idx="1">
                    <c:v>0.0297405508704504</c:v>
                  </c:pt>
                  <c:pt idx="2">
                    <c:v>0.222714579405044</c:v>
                  </c:pt>
                  <c:pt idx="3">
                    <c:v>0.9855733567982</c:v>
                  </c:pt>
                  <c:pt idx="4">
                    <c:v>0.0823524499573326</c:v>
                  </c:pt>
                  <c:pt idx="5">
                    <c:v>0.04912399287083</c:v>
                  </c:pt>
                  <c:pt idx="6">
                    <c:v>0.201418355679695</c:v>
                  </c:pt>
                  <c:pt idx="7">
                    <c:v>0.0294987514004936</c:v>
                  </c:pt>
                  <c:pt idx="8">
                    <c:v>0.111746067888577</c:v>
                  </c:pt>
                  <c:pt idx="9">
                    <c:v>0.0323115314241444</c:v>
                  </c:pt>
                  <c:pt idx="10">
                    <c:v>0.0227642780017312</c:v>
                  </c:pt>
                  <c:pt idx="11">
                    <c:v>0.0978101149958147</c:v>
                  </c:pt>
                  <c:pt idx="12">
                    <c:v>0.0192430066810503</c:v>
                  </c:pt>
                  <c:pt idx="13">
                    <c:v>0.0731974220089968</c:v>
                  </c:pt>
                  <c:pt idx="14">
                    <c:v>0.767398866698736</c:v>
                  </c:pt>
                  <c:pt idx="15">
                    <c:v>0.0293970197093266</c:v>
                  </c:pt>
                  <c:pt idx="16">
                    <c:v>0.242779635733425</c:v>
                  </c:pt>
                  <c:pt idx="17">
                    <c:v>0.218568517313846</c:v>
                  </c:pt>
                  <c:pt idx="18">
                    <c:v>0.0481944383507656</c:v>
                  </c:pt>
                  <c:pt idx="19">
                    <c:v>0.303210649117726</c:v>
                  </c:pt>
                  <c:pt idx="20">
                    <c:v>0.0707180172399472</c:v>
                  </c:pt>
                  <c:pt idx="21">
                    <c:v>0.195911218938151</c:v>
                  </c:pt>
                  <c:pt idx="22">
                    <c:v>0.0196568334473366</c:v>
                  </c:pt>
                  <c:pt idx="23">
                    <c:v>0.042013066927806</c:v>
                  </c:pt>
                  <c:pt idx="24">
                    <c:v>0.0981363655227827</c:v>
                  </c:pt>
                  <c:pt idx="25">
                    <c:v>0.19329656388544</c:v>
                  </c:pt>
                  <c:pt idx="26">
                    <c:v>0.107315121832945</c:v>
                  </c:pt>
                  <c:pt idx="27">
                    <c:v>0.0977922933533329</c:v>
                  </c:pt>
                  <c:pt idx="28">
                    <c:v>1.018675644190876</c:v>
                  </c:pt>
                  <c:pt idx="29">
                    <c:v>0.0292078808793139</c:v>
                  </c:pt>
                  <c:pt idx="30">
                    <c:v>0.208420124975959</c:v>
                  </c:pt>
                  <c:pt idx="31">
                    <c:v>0.0166348180831512</c:v>
                  </c:pt>
                  <c:pt idx="32">
                    <c:v>0.156086023104345</c:v>
                  </c:pt>
                  <c:pt idx="33">
                    <c:v>1.466684364511074</c:v>
                  </c:pt>
                  <c:pt idx="34">
                    <c:v>1.055836514640029</c:v>
                  </c:pt>
                  <c:pt idx="35">
                    <c:v>0.0317052578386508</c:v>
                  </c:pt>
                </c:numCache>
              </c:numRef>
            </c:plus>
            <c:minus>
              <c:numRef>
                <c:f>Sheet1!$G$4:$G$39</c:f>
                <c:numCache>
                  <c:formatCode>General</c:formatCode>
                  <c:ptCount val="36"/>
                  <c:pt idx="0">
                    <c:v>0.00266541766269887</c:v>
                  </c:pt>
                  <c:pt idx="1">
                    <c:v>0.0297405508704504</c:v>
                  </c:pt>
                  <c:pt idx="2">
                    <c:v>0.222714579405044</c:v>
                  </c:pt>
                  <c:pt idx="3">
                    <c:v>0.9855733567982</c:v>
                  </c:pt>
                  <c:pt idx="4">
                    <c:v>0.0823524499573326</c:v>
                  </c:pt>
                  <c:pt idx="5">
                    <c:v>0.04912399287083</c:v>
                  </c:pt>
                  <c:pt idx="6">
                    <c:v>0.201418355679695</c:v>
                  </c:pt>
                  <c:pt idx="7">
                    <c:v>0.0294987514004936</c:v>
                  </c:pt>
                  <c:pt idx="8">
                    <c:v>0.111746067888577</c:v>
                  </c:pt>
                  <c:pt idx="9">
                    <c:v>0.0323115314241444</c:v>
                  </c:pt>
                  <c:pt idx="10">
                    <c:v>0.0227642780017312</c:v>
                  </c:pt>
                  <c:pt idx="11">
                    <c:v>0.0978101149958147</c:v>
                  </c:pt>
                  <c:pt idx="12">
                    <c:v>0.0192430066810503</c:v>
                  </c:pt>
                  <c:pt idx="13">
                    <c:v>0.0731974220089968</c:v>
                  </c:pt>
                  <c:pt idx="14">
                    <c:v>0.767398866698736</c:v>
                  </c:pt>
                  <c:pt idx="15">
                    <c:v>0.0293970197093266</c:v>
                  </c:pt>
                  <c:pt idx="16">
                    <c:v>0.242779635733425</c:v>
                  </c:pt>
                  <c:pt idx="17">
                    <c:v>0.218568517313846</c:v>
                  </c:pt>
                  <c:pt idx="18">
                    <c:v>0.0481944383507656</c:v>
                  </c:pt>
                  <c:pt idx="19">
                    <c:v>0.303210649117726</c:v>
                  </c:pt>
                  <c:pt idx="20">
                    <c:v>0.0707180172399472</c:v>
                  </c:pt>
                  <c:pt idx="21">
                    <c:v>0.195911218938151</c:v>
                  </c:pt>
                  <c:pt idx="22">
                    <c:v>0.0196568334473366</c:v>
                  </c:pt>
                  <c:pt idx="23">
                    <c:v>0.042013066927806</c:v>
                  </c:pt>
                  <c:pt idx="24">
                    <c:v>0.0981363655227827</c:v>
                  </c:pt>
                  <c:pt idx="25">
                    <c:v>0.19329656388544</c:v>
                  </c:pt>
                  <c:pt idx="26">
                    <c:v>0.107315121832945</c:v>
                  </c:pt>
                  <c:pt idx="27">
                    <c:v>0.0977922933533329</c:v>
                  </c:pt>
                  <c:pt idx="28">
                    <c:v>1.018675644190876</c:v>
                  </c:pt>
                  <c:pt idx="29">
                    <c:v>0.0292078808793139</c:v>
                  </c:pt>
                  <c:pt idx="30">
                    <c:v>0.208420124975959</c:v>
                  </c:pt>
                  <c:pt idx="31">
                    <c:v>0.0166348180831512</c:v>
                  </c:pt>
                  <c:pt idx="32">
                    <c:v>0.156086023104345</c:v>
                  </c:pt>
                  <c:pt idx="33">
                    <c:v>1.466684364511074</c:v>
                  </c:pt>
                  <c:pt idx="34">
                    <c:v>1.055836514640029</c:v>
                  </c:pt>
                  <c:pt idx="35">
                    <c:v>0.0317052578386508</c:v>
                  </c:pt>
                </c:numCache>
              </c:numRef>
            </c:minus>
          </c:errBars>
          <c:cat>
            <c:strRef>
              <c:f>Sheet1!$F$4:$F$39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Sheet1!$E$4:$E$39</c:f>
              <c:numCache>
                <c:formatCode>0.00</c:formatCode>
                <c:ptCount val="36"/>
                <c:pt idx="0">
                  <c:v>19.85560313079707</c:v>
                </c:pt>
                <c:pt idx="1">
                  <c:v>19.30563403373327</c:v>
                </c:pt>
                <c:pt idx="2">
                  <c:v>19.51502670821062</c:v>
                </c:pt>
                <c:pt idx="3">
                  <c:v>19.59315397273066</c:v>
                </c:pt>
                <c:pt idx="4">
                  <c:v>19.79684668744153</c:v>
                </c:pt>
                <c:pt idx="5">
                  <c:v>19.87514850640858</c:v>
                </c:pt>
                <c:pt idx="6">
                  <c:v>19.1819546368401</c:v>
                </c:pt>
                <c:pt idx="7">
                  <c:v>19.48509208512732</c:v>
                </c:pt>
                <c:pt idx="8">
                  <c:v>20.1291593132602</c:v>
                </c:pt>
                <c:pt idx="9">
                  <c:v>19.90248773095492</c:v>
                </c:pt>
                <c:pt idx="10">
                  <c:v>19.69184060430216</c:v>
                </c:pt>
                <c:pt idx="11">
                  <c:v>19.36246350299659</c:v>
                </c:pt>
                <c:pt idx="12">
                  <c:v>19.90427376072784</c:v>
                </c:pt>
                <c:pt idx="13">
                  <c:v>19.79680450863301</c:v>
                </c:pt>
                <c:pt idx="14">
                  <c:v>19.01440919334892</c:v>
                </c:pt>
                <c:pt idx="15">
                  <c:v>19.97539222695902</c:v>
                </c:pt>
                <c:pt idx="16">
                  <c:v>19.69313393207739</c:v>
                </c:pt>
                <c:pt idx="17">
                  <c:v>19.39882111149695</c:v>
                </c:pt>
                <c:pt idx="18">
                  <c:v>19.92501489587908</c:v>
                </c:pt>
                <c:pt idx="19">
                  <c:v>19.97292917849374</c:v>
                </c:pt>
                <c:pt idx="20">
                  <c:v>19.69070223117344</c:v>
                </c:pt>
                <c:pt idx="21">
                  <c:v>19.8220364827115</c:v>
                </c:pt>
                <c:pt idx="22">
                  <c:v>20.51598128104472</c:v>
                </c:pt>
                <c:pt idx="23">
                  <c:v>19.55334147662753</c:v>
                </c:pt>
                <c:pt idx="24">
                  <c:v>19.95556637798191</c:v>
                </c:pt>
                <c:pt idx="25">
                  <c:v>19.52517227156711</c:v>
                </c:pt>
                <c:pt idx="26">
                  <c:v>20.26602478378338</c:v>
                </c:pt>
                <c:pt idx="27">
                  <c:v>19.40484864963893</c:v>
                </c:pt>
                <c:pt idx="28">
                  <c:v>20.03134963449388</c:v>
                </c:pt>
                <c:pt idx="29">
                  <c:v>19.72336043089078</c:v>
                </c:pt>
                <c:pt idx="30">
                  <c:v>19.23685927770448</c:v>
                </c:pt>
                <c:pt idx="31">
                  <c:v>19.65057250101566</c:v>
                </c:pt>
                <c:pt idx="32">
                  <c:v>19.55804116063831</c:v>
                </c:pt>
                <c:pt idx="33">
                  <c:v>18.55923404914077</c:v>
                </c:pt>
                <c:pt idx="34">
                  <c:v>19.43393370368769</c:v>
                </c:pt>
                <c:pt idx="35">
                  <c:v>20.07352410839383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113832"/>
        <c:axId val="720116808"/>
      </c:barChart>
      <c:catAx>
        <c:axId val="720113832"/>
        <c:scaling>
          <c:orientation val="minMax"/>
        </c:scaling>
        <c:delete val="0"/>
        <c:axPos val="b"/>
        <c:majorTickMark val="out"/>
        <c:minorTickMark val="none"/>
        <c:tickLblPos val="nextTo"/>
        <c:crossAx val="720116808"/>
        <c:crosses val="autoZero"/>
        <c:auto val="1"/>
        <c:lblAlgn val="ctr"/>
        <c:lblOffset val="100"/>
        <c:noMultiLvlLbl val="0"/>
      </c:catAx>
      <c:valAx>
        <c:axId val="72011680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20113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Sheet1!$E$4:$E$12</c:f>
              <c:numCache>
                <c:formatCode>0.00</c:formatCode>
                <c:ptCount val="9"/>
                <c:pt idx="0">
                  <c:v>19.85560313079707</c:v>
                </c:pt>
                <c:pt idx="1">
                  <c:v>19.30563403373327</c:v>
                </c:pt>
                <c:pt idx="2">
                  <c:v>19.51502670821062</c:v>
                </c:pt>
                <c:pt idx="3">
                  <c:v>19.59315397273066</c:v>
                </c:pt>
                <c:pt idx="4">
                  <c:v>19.79684668744153</c:v>
                </c:pt>
                <c:pt idx="5">
                  <c:v>19.87514850640858</c:v>
                </c:pt>
                <c:pt idx="6">
                  <c:v>19.1819546368401</c:v>
                </c:pt>
                <c:pt idx="7">
                  <c:v>19.48509208512732</c:v>
                </c:pt>
                <c:pt idx="8">
                  <c:v>20.1291593132602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Sheet1!$E$13:$E$21</c:f>
              <c:numCache>
                <c:formatCode>0.00</c:formatCode>
                <c:ptCount val="9"/>
                <c:pt idx="0">
                  <c:v>19.90248773095492</c:v>
                </c:pt>
                <c:pt idx="1">
                  <c:v>19.69184060430216</c:v>
                </c:pt>
                <c:pt idx="2">
                  <c:v>19.36246350299659</c:v>
                </c:pt>
                <c:pt idx="3">
                  <c:v>19.90427376072784</c:v>
                </c:pt>
                <c:pt idx="4">
                  <c:v>19.79680450863301</c:v>
                </c:pt>
                <c:pt idx="5">
                  <c:v>19.01440919334892</c:v>
                </c:pt>
                <c:pt idx="6">
                  <c:v>19.97539222695902</c:v>
                </c:pt>
                <c:pt idx="7">
                  <c:v>19.69313393207739</c:v>
                </c:pt>
                <c:pt idx="8">
                  <c:v>19.39882111149695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Sheet1!$E$22:$E$30</c:f>
              <c:numCache>
                <c:formatCode>0.00</c:formatCode>
                <c:ptCount val="9"/>
                <c:pt idx="0">
                  <c:v>19.92501489587908</c:v>
                </c:pt>
                <c:pt idx="1">
                  <c:v>19.97292917849374</c:v>
                </c:pt>
                <c:pt idx="2">
                  <c:v>19.69070223117344</c:v>
                </c:pt>
                <c:pt idx="3">
                  <c:v>19.8220364827115</c:v>
                </c:pt>
                <c:pt idx="4">
                  <c:v>20.51598128104472</c:v>
                </c:pt>
                <c:pt idx="5">
                  <c:v>19.55334147662753</c:v>
                </c:pt>
                <c:pt idx="6">
                  <c:v>19.95556637798191</c:v>
                </c:pt>
                <c:pt idx="7">
                  <c:v>19.52517227156711</c:v>
                </c:pt>
                <c:pt idx="8">
                  <c:v>20.26602478378338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Sheet1!$E$31:$E$39</c:f>
              <c:numCache>
                <c:formatCode>0.00</c:formatCode>
                <c:ptCount val="9"/>
                <c:pt idx="0">
                  <c:v>19.40484864963893</c:v>
                </c:pt>
                <c:pt idx="1">
                  <c:v>20.03134963449388</c:v>
                </c:pt>
                <c:pt idx="2">
                  <c:v>19.72336043089078</c:v>
                </c:pt>
                <c:pt idx="3">
                  <c:v>19.23685927770448</c:v>
                </c:pt>
                <c:pt idx="4">
                  <c:v>19.65057250101566</c:v>
                </c:pt>
                <c:pt idx="5">
                  <c:v>19.55804116063831</c:v>
                </c:pt>
                <c:pt idx="6">
                  <c:v>18.55923404914077</c:v>
                </c:pt>
                <c:pt idx="7">
                  <c:v>19.43393370368769</c:v>
                </c:pt>
                <c:pt idx="8">
                  <c:v>20.07352410839383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Sheet1!$E$46:$E$57</c:f>
              <c:numCache>
                <c:formatCode>0.00</c:formatCode>
                <c:ptCount val="12"/>
                <c:pt idx="0">
                  <c:v>19.558754624247</c:v>
                </c:pt>
                <c:pt idx="1">
                  <c:v>19.75504972219359</c:v>
                </c:pt>
                <c:pt idx="2">
                  <c:v>19.59873534507588</c:v>
                </c:pt>
                <c:pt idx="3">
                  <c:v>19.65226394608456</c:v>
                </c:pt>
                <c:pt idx="4">
                  <c:v>19.57182915423659</c:v>
                </c:pt>
                <c:pt idx="5">
                  <c:v>19.68911575684445</c:v>
                </c:pt>
                <c:pt idx="6">
                  <c:v>19.86288210184875</c:v>
                </c:pt>
                <c:pt idx="7">
                  <c:v>19.96378641346125</c:v>
                </c:pt>
                <c:pt idx="8">
                  <c:v>19.9155878111108</c:v>
                </c:pt>
                <c:pt idx="9">
                  <c:v>19.71985290500787</c:v>
                </c:pt>
                <c:pt idx="10">
                  <c:v>19.48182431311949</c:v>
                </c:pt>
                <c:pt idx="11">
                  <c:v>19.35556395374076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057624"/>
        <c:axId val="720050376"/>
      </c:scatterChart>
      <c:valAx>
        <c:axId val="720057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0050376"/>
        <c:crosses val="autoZero"/>
        <c:crossBetween val="midCat"/>
      </c:valAx>
      <c:valAx>
        <c:axId val="72005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20057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Sheet1!$A$4:$A$12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Sheet1!$J$4:$J$12</c:f>
              <c:numCache>
                <c:formatCode>0.00</c:formatCode>
                <c:ptCount val="9"/>
                <c:pt idx="0">
                  <c:v>0.814028659499847</c:v>
                </c:pt>
                <c:pt idx="1">
                  <c:v>1.191782187878253</c:v>
                </c:pt>
                <c:pt idx="2">
                  <c:v>1.030773902449693</c:v>
                </c:pt>
                <c:pt idx="3">
                  <c:v>0.976438206350712</c:v>
                </c:pt>
                <c:pt idx="4">
                  <c:v>0.847865857751379</c:v>
                </c:pt>
                <c:pt idx="5">
                  <c:v>0.803074712723423</c:v>
                </c:pt>
                <c:pt idx="6">
                  <c:v>1.298458574336704</c:v>
                </c:pt>
                <c:pt idx="7">
                  <c:v>1.052384962489792</c:v>
                </c:pt>
                <c:pt idx="8">
                  <c:v>0.673427859327861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Sheet1!$A$13:$A$21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Sheet1!$J$13:$J$21</c:f>
              <c:numCache>
                <c:formatCode>0.00</c:formatCode>
                <c:ptCount val="9"/>
                <c:pt idx="0">
                  <c:v>0.787999649611578</c:v>
                </c:pt>
                <c:pt idx="1">
                  <c:v>0.911878818810817</c:v>
                </c:pt>
                <c:pt idx="2">
                  <c:v>1.14574907521579</c:v>
                </c:pt>
                <c:pt idx="3">
                  <c:v>0.787024724216494</c:v>
                </c:pt>
                <c:pt idx="4">
                  <c:v>0.847890646423573</c:v>
                </c:pt>
                <c:pt idx="5">
                  <c:v>1.458358518291112</c:v>
                </c:pt>
                <c:pt idx="6">
                  <c:v>0.749168630736545</c:v>
                </c:pt>
                <c:pt idx="7">
                  <c:v>0.911061716304071</c:v>
                </c:pt>
                <c:pt idx="8">
                  <c:v>1.117235648578315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Sheet1!$A$22:$A$30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Sheet1!$J$22:$J$30</c:f>
              <c:numCache>
                <c:formatCode>0.00</c:formatCode>
                <c:ptCount val="9"/>
                <c:pt idx="0">
                  <c:v>0.775790883894147</c:v>
                </c:pt>
                <c:pt idx="1">
                  <c:v>0.750448745131586</c:v>
                </c:pt>
                <c:pt idx="2">
                  <c:v>0.912598629975003</c:v>
                </c:pt>
                <c:pt idx="3">
                  <c:v>0.83319041134633</c:v>
                </c:pt>
                <c:pt idx="4">
                  <c:v>0.515046053360164</c:v>
                </c:pt>
                <c:pt idx="5">
                  <c:v>1.003759155979802</c:v>
                </c:pt>
                <c:pt idx="6">
                  <c:v>0.759534944359795</c:v>
                </c:pt>
                <c:pt idx="7">
                  <c:v>1.023550548799138</c:v>
                </c:pt>
                <c:pt idx="8">
                  <c:v>0.612477962393148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Sheet1!$A$31:$A$39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Sheet1!$J$31:$J$39</c:f>
              <c:numCache>
                <c:formatCode>0.00</c:formatCode>
                <c:ptCount val="9"/>
                <c:pt idx="0">
                  <c:v>1.112577607717142</c:v>
                </c:pt>
                <c:pt idx="1">
                  <c:v>0.720667149911133</c:v>
                </c:pt>
                <c:pt idx="2">
                  <c:v>0.892172257926476</c:v>
                </c:pt>
                <c:pt idx="3">
                  <c:v>1.249971626043408</c:v>
                </c:pt>
                <c:pt idx="4">
                  <c:v>0.938339643335865</c:v>
                </c:pt>
                <c:pt idx="5">
                  <c:v>1.000494657591522</c:v>
                </c:pt>
                <c:pt idx="6">
                  <c:v>1.999335486392216</c:v>
                </c:pt>
                <c:pt idx="7">
                  <c:v>1.090372378075794</c:v>
                </c:pt>
                <c:pt idx="8">
                  <c:v>0.699904755635062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Sheet1!$J$46:$J$57</c:f>
              <c:numCache>
                <c:formatCode>0.00</c:formatCode>
                <c:ptCount val="12"/>
                <c:pt idx="0">
                  <c:v>1.000000000000002</c:v>
                </c:pt>
                <c:pt idx="1">
                  <c:v>0.872789047095416</c:v>
                </c:pt>
                <c:pt idx="2">
                  <c:v>0.972667945382009</c:v>
                </c:pt>
                <c:pt idx="3">
                  <c:v>0.937240159468703</c:v>
                </c:pt>
                <c:pt idx="4">
                  <c:v>0.990978367749343</c:v>
                </c:pt>
                <c:pt idx="5">
                  <c:v>0.913602730357848</c:v>
                </c:pt>
                <c:pt idx="6">
                  <c:v>0.809931904287522</c:v>
                </c:pt>
                <c:pt idx="7">
                  <c:v>0.755219651631937</c:v>
                </c:pt>
                <c:pt idx="8">
                  <c:v>0.780876777088872</c:v>
                </c:pt>
                <c:pt idx="9">
                  <c:v>0.894343974283897</c:v>
                </c:pt>
                <c:pt idx="10">
                  <c:v>1.054771365480593</c:v>
                </c:pt>
                <c:pt idx="11">
                  <c:v>1.151241632503758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989064"/>
        <c:axId val="719980360"/>
      </c:scatterChart>
      <c:valAx>
        <c:axId val="719989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9980360"/>
        <c:crosses val="autoZero"/>
        <c:crossBetween val="midCat"/>
      </c:valAx>
      <c:valAx>
        <c:axId val="71998036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1998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</xdr:colOff>
      <xdr:row>2</xdr:row>
      <xdr:rowOff>19050</xdr:rowOff>
    </xdr:from>
    <xdr:to>
      <xdr:col>18</xdr:col>
      <xdr:colOff>25400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22</xdr:row>
      <xdr:rowOff>120650</xdr:rowOff>
    </xdr:from>
    <xdr:to>
      <xdr:col>16</xdr:col>
      <xdr:colOff>95250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292100</xdr:colOff>
      <xdr:row>39</xdr:row>
      <xdr:rowOff>63500</xdr:rowOff>
    </xdr:from>
    <xdr:to>
      <xdr:col>16</xdr:col>
      <xdr:colOff>101600</xdr:colOff>
      <xdr:row>56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508000</xdr:colOff>
      <xdr:row>30</xdr:row>
      <xdr:rowOff>12700</xdr:rowOff>
    </xdr:from>
    <xdr:to>
      <xdr:col>18</xdr:col>
      <xdr:colOff>520700</xdr:colOff>
      <xdr:row>49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45</xdr:row>
      <xdr:rowOff>88900</xdr:rowOff>
    </xdr:from>
    <xdr:to>
      <xdr:col>8</xdr:col>
      <xdr:colOff>317500</xdr:colOff>
      <xdr:row>62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45</xdr:row>
      <xdr:rowOff>88900</xdr:rowOff>
    </xdr:from>
    <xdr:to>
      <xdr:col>13</xdr:col>
      <xdr:colOff>444500</xdr:colOff>
      <xdr:row>62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457200</xdr:colOff>
      <xdr:row>45</xdr:row>
      <xdr:rowOff>88900</xdr:rowOff>
    </xdr:from>
    <xdr:to>
      <xdr:col>18</xdr:col>
      <xdr:colOff>266700</xdr:colOff>
      <xdr:row>62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A20" sqref="A20:XFD20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9" t="s">
        <v>73</v>
      </c>
    </row>
    <row r="2" spans="1:7" ht="13" customHeight="1">
      <c r="B2" s="8" t="s">
        <v>57</v>
      </c>
      <c r="C2" s="8" t="s">
        <v>58</v>
      </c>
      <c r="D2" s="8" t="s">
        <v>59</v>
      </c>
      <c r="E2" s="78" t="s">
        <v>121</v>
      </c>
      <c r="F2" s="79" t="s">
        <v>147</v>
      </c>
      <c r="G2" s="79" t="s">
        <v>150</v>
      </c>
    </row>
    <row r="3" spans="1:7" ht="13" customHeight="1">
      <c r="A3">
        <v>1</v>
      </c>
      <c r="B3" s="51" t="s">
        <v>74</v>
      </c>
      <c r="C3" s="52">
        <v>33.582683471378211</v>
      </c>
      <c r="D3" s="53">
        <v>75.5</v>
      </c>
      <c r="E3" s="54" t="s">
        <v>109</v>
      </c>
      <c r="F3" s="54" t="s">
        <v>148</v>
      </c>
      <c r="G3" s="54"/>
    </row>
    <row r="4" spans="1:7" ht="13" customHeight="1">
      <c r="A4">
        <v>1</v>
      </c>
      <c r="B4" s="55" t="s">
        <v>75</v>
      </c>
      <c r="C4" s="56">
        <v>33.304993362226838</v>
      </c>
      <c r="D4" s="57">
        <v>76</v>
      </c>
      <c r="E4" s="58" t="s">
        <v>110</v>
      </c>
      <c r="F4" s="54" t="s">
        <v>148</v>
      </c>
      <c r="G4" s="54"/>
    </row>
    <row r="5" spans="1:7" ht="13" customHeight="1">
      <c r="A5">
        <v>1</v>
      </c>
      <c r="B5" s="55" t="s">
        <v>76</v>
      </c>
      <c r="C5" s="56">
        <v>33.569853197163859</v>
      </c>
      <c r="D5" s="57">
        <v>76</v>
      </c>
      <c r="E5" s="58" t="s">
        <v>111</v>
      </c>
      <c r="F5" s="54" t="s">
        <v>148</v>
      </c>
      <c r="G5" s="54"/>
    </row>
    <row r="6" spans="1:7" ht="13" customHeight="1">
      <c r="A6">
        <v>1</v>
      </c>
      <c r="B6" s="55" t="s">
        <v>77</v>
      </c>
      <c r="C6" s="56">
        <v>33.779062881247079</v>
      </c>
      <c r="D6" s="57">
        <v>75.5</v>
      </c>
      <c r="E6" s="58" t="s">
        <v>112</v>
      </c>
      <c r="F6" s="54" t="s">
        <v>148</v>
      </c>
      <c r="G6" s="54"/>
    </row>
    <row r="7" spans="1:7" ht="13" customHeight="1">
      <c r="A7">
        <v>1</v>
      </c>
      <c r="B7" s="55" t="s">
        <v>11</v>
      </c>
      <c r="C7" s="56">
        <v>31.957495874016303</v>
      </c>
      <c r="D7" s="57">
        <v>76.5</v>
      </c>
      <c r="E7" s="58" t="s">
        <v>113</v>
      </c>
      <c r="F7" s="54" t="s">
        <v>148</v>
      </c>
      <c r="G7" s="54"/>
    </row>
    <row r="8" spans="1:7" ht="13" customHeight="1">
      <c r="A8">
        <v>1</v>
      </c>
      <c r="B8" s="55" t="s">
        <v>12</v>
      </c>
      <c r="C8" s="56">
        <v>34.524759327430758</v>
      </c>
      <c r="D8" s="57">
        <v>75.5</v>
      </c>
      <c r="E8" s="58" t="s">
        <v>114</v>
      </c>
      <c r="F8" s="54" t="s">
        <v>148</v>
      </c>
      <c r="G8" s="54"/>
    </row>
    <row r="9" spans="1:7" ht="13" customHeight="1">
      <c r="A9">
        <v>1</v>
      </c>
      <c r="B9" s="55" t="s">
        <v>78</v>
      </c>
      <c r="C9" s="56">
        <v>33.435428064594731</v>
      </c>
      <c r="D9" s="57">
        <v>76</v>
      </c>
      <c r="E9" s="58" t="s">
        <v>115</v>
      </c>
      <c r="F9" s="54" t="s">
        <v>148</v>
      </c>
      <c r="G9" s="54"/>
    </row>
    <row r="10" spans="1:7" ht="13" customHeight="1">
      <c r="A10">
        <v>1</v>
      </c>
      <c r="B10" s="55" t="s">
        <v>79</v>
      </c>
      <c r="C10" s="56">
        <v>35.661064376640269</v>
      </c>
      <c r="D10" s="57">
        <v>76</v>
      </c>
      <c r="E10" s="58" t="s">
        <v>116</v>
      </c>
      <c r="F10" s="54" t="s">
        <v>148</v>
      </c>
      <c r="G10" s="54"/>
    </row>
    <row r="11" spans="1:7" ht="13" customHeight="1">
      <c r="A11">
        <v>1</v>
      </c>
      <c r="B11" s="55" t="s">
        <v>80</v>
      </c>
      <c r="C11" s="56">
        <v>32.843928672221416</v>
      </c>
      <c r="D11" s="57">
        <v>76.5</v>
      </c>
      <c r="E11" s="58" t="s">
        <v>117</v>
      </c>
      <c r="F11" s="54" t="s">
        <v>148</v>
      </c>
      <c r="G11" s="54"/>
    </row>
    <row r="12" spans="1:7" ht="13" customHeight="1">
      <c r="A12">
        <v>1</v>
      </c>
      <c r="B12" s="55" t="s">
        <v>81</v>
      </c>
      <c r="C12" s="56">
        <v>37.806494103218306</v>
      </c>
      <c r="D12" s="57">
        <v>75.5</v>
      </c>
      <c r="E12" s="58" t="s">
        <v>118</v>
      </c>
      <c r="F12" s="54" t="s">
        <v>148</v>
      </c>
      <c r="G12" s="54"/>
    </row>
    <row r="13" spans="1:7" ht="13" customHeight="1">
      <c r="A13">
        <v>1</v>
      </c>
      <c r="B13" s="55" t="s">
        <v>82</v>
      </c>
      <c r="C13" s="56">
        <v>32.8289981752486</v>
      </c>
      <c r="D13" s="57">
        <v>76</v>
      </c>
      <c r="E13" s="58" t="s">
        <v>119</v>
      </c>
      <c r="F13" s="54" t="s">
        <v>148</v>
      </c>
      <c r="G13" s="54"/>
    </row>
    <row r="14" spans="1:7" ht="13" customHeight="1">
      <c r="A14" s="61">
        <v>1</v>
      </c>
      <c r="B14" s="62" t="s">
        <v>83</v>
      </c>
      <c r="C14" s="63" t="s">
        <v>49</v>
      </c>
      <c r="D14" s="64">
        <v>55.5</v>
      </c>
      <c r="E14" s="65" t="s">
        <v>120</v>
      </c>
      <c r="F14" s="65" t="s">
        <v>148</v>
      </c>
      <c r="G14" s="65"/>
    </row>
    <row r="15" spans="1:7" ht="13" customHeight="1">
      <c r="A15">
        <v>1</v>
      </c>
      <c r="B15" s="47" t="s">
        <v>13</v>
      </c>
      <c r="C15" s="48">
        <v>20.52988076127199</v>
      </c>
      <c r="D15" s="49">
        <v>80.5</v>
      </c>
      <c r="E15" s="50" t="s">
        <v>109</v>
      </c>
      <c r="F15" s="50" t="s">
        <v>122</v>
      </c>
      <c r="G15" s="86">
        <f>C3-AVERAGE(C15,C27)</f>
        <v>13.066702190333487</v>
      </c>
    </row>
    <row r="16" spans="1:7" ht="13" customHeight="1">
      <c r="A16">
        <v>1</v>
      </c>
      <c r="B16" s="47" t="s">
        <v>14</v>
      </c>
      <c r="C16" s="48">
        <v>20.095943111210804</v>
      </c>
      <c r="D16" s="49">
        <v>81</v>
      </c>
      <c r="E16" s="50" t="s">
        <v>110</v>
      </c>
      <c r="F16" s="50" t="s">
        <v>122</v>
      </c>
      <c r="G16" s="86">
        <f t="shared" ref="G16:G26" si="0">C4-AVERAGE(C16,C28)</f>
        <v>13.231469253833012</v>
      </c>
    </row>
    <row r="17" spans="1:13" ht="13" customHeight="1">
      <c r="A17">
        <v>1</v>
      </c>
      <c r="B17" s="47" t="s">
        <v>15</v>
      </c>
      <c r="C17" s="48">
        <v>19.840412597930658</v>
      </c>
      <c r="D17" s="49">
        <v>81</v>
      </c>
      <c r="E17" s="50" t="s">
        <v>111</v>
      </c>
      <c r="F17" s="50" t="s">
        <v>122</v>
      </c>
      <c r="G17" s="86">
        <f t="shared" si="0"/>
        <v>13.694704690755277</v>
      </c>
    </row>
    <row r="18" spans="1:13" ht="13" customHeight="1">
      <c r="A18">
        <v>1</v>
      </c>
      <c r="B18" s="47" t="s">
        <v>16</v>
      </c>
      <c r="C18" s="48">
        <v>19.431625698578763</v>
      </c>
      <c r="D18" s="49">
        <v>81</v>
      </c>
      <c r="E18" s="50" t="s">
        <v>112</v>
      </c>
      <c r="F18" s="50" t="s">
        <v>122</v>
      </c>
      <c r="G18" s="86">
        <f t="shared" si="0"/>
        <v>14.416599378250492</v>
      </c>
    </row>
    <row r="19" spans="1:13" ht="13" customHeight="1">
      <c r="A19">
        <v>1</v>
      </c>
      <c r="B19" s="47" t="s">
        <v>17</v>
      </c>
      <c r="C19" s="48">
        <v>19.668410646023837</v>
      </c>
      <c r="D19" s="49">
        <v>81</v>
      </c>
      <c r="E19" s="50" t="s">
        <v>113</v>
      </c>
      <c r="F19" s="50" t="s">
        <v>122</v>
      </c>
      <c r="G19" s="86">
        <f t="shared" si="0"/>
        <v>12.399454713377988</v>
      </c>
    </row>
    <row r="20" spans="1:13" ht="13" customHeight="1">
      <c r="A20">
        <v>1</v>
      </c>
      <c r="B20" s="47" t="s">
        <v>18</v>
      </c>
      <c r="C20" s="48">
        <v>19.596336509146834</v>
      </c>
      <c r="D20" s="49">
        <v>81</v>
      </c>
      <c r="E20" s="50" t="s">
        <v>114</v>
      </c>
      <c r="F20" s="50" t="s">
        <v>122</v>
      </c>
      <c r="G20" s="86">
        <f t="shared" si="0"/>
        <v>15.965525278289988</v>
      </c>
    </row>
    <row r="21" spans="1:13" ht="13" customHeight="1">
      <c r="A21">
        <v>1</v>
      </c>
      <c r="B21" s="47" t="s">
        <v>19</v>
      </c>
      <c r="C21" s="48">
        <v>20.290059576679454</v>
      </c>
      <c r="D21" s="49">
        <v>81</v>
      </c>
      <c r="E21" s="50" t="s">
        <v>115</v>
      </c>
      <c r="F21" s="50" t="s">
        <v>122</v>
      </c>
      <c r="G21" s="86">
        <f t="shared" si="0"/>
        <v>13.842274091864073</v>
      </c>
    </row>
    <row r="22" spans="1:13" ht="13" customHeight="1">
      <c r="A22">
        <v>1</v>
      </c>
      <c r="B22" s="47" t="s">
        <v>20</v>
      </c>
      <c r="C22" s="48">
        <v>20.180522863014023</v>
      </c>
      <c r="D22" s="49">
        <v>81</v>
      </c>
      <c r="E22" s="50" t="s">
        <v>116</v>
      </c>
      <c r="F22" s="50" t="s">
        <v>122</v>
      </c>
      <c r="G22" s="86">
        <f t="shared" si="0"/>
        <v>16.22713067295258</v>
      </c>
    </row>
    <row r="23" spans="1:13" ht="13" customHeight="1">
      <c r="A23">
        <v>1</v>
      </c>
      <c r="B23" s="47" t="s">
        <v>21</v>
      </c>
      <c r="C23" s="48">
        <v>19.557042135866471</v>
      </c>
      <c r="D23" s="49">
        <v>81</v>
      </c>
      <c r="E23" s="50" t="s">
        <v>117</v>
      </c>
      <c r="F23" s="50" t="s">
        <v>122</v>
      </c>
      <c r="G23" s="86">
        <f t="shared" si="0"/>
        <v>13.829519478872491</v>
      </c>
    </row>
    <row r="24" spans="1:13" ht="13" customHeight="1">
      <c r="A24">
        <v>1</v>
      </c>
      <c r="B24" s="47" t="s">
        <v>22</v>
      </c>
      <c r="C24" s="48">
        <v>20.751662090330822</v>
      </c>
      <c r="D24" s="49">
        <v>81</v>
      </c>
      <c r="E24" s="50" t="s">
        <v>118</v>
      </c>
      <c r="F24" s="50" t="s">
        <v>122</v>
      </c>
      <c r="G24" s="86">
        <f t="shared" si="0"/>
        <v>17.775144468724427</v>
      </c>
    </row>
    <row r="25" spans="1:13" ht="13" customHeight="1">
      <c r="A25">
        <v>1</v>
      </c>
      <c r="B25" s="47" t="s">
        <v>23</v>
      </c>
      <c r="C25" s="48">
        <v>19.66233509368606</v>
      </c>
      <c r="D25" s="49">
        <v>81</v>
      </c>
      <c r="E25" s="50" t="s">
        <v>119</v>
      </c>
      <c r="F25" s="50" t="s">
        <v>122</v>
      </c>
      <c r="G25" s="86">
        <f t="shared" si="0"/>
        <v>13.17842567423294</v>
      </c>
    </row>
    <row r="26" spans="1:13" ht="13" customHeight="1">
      <c r="A26" s="61">
        <v>1</v>
      </c>
      <c r="B26" s="68" t="s">
        <v>24</v>
      </c>
      <c r="C26" s="69">
        <v>19.890666900213247</v>
      </c>
      <c r="D26" s="70">
        <v>81</v>
      </c>
      <c r="E26" s="71" t="s">
        <v>120</v>
      </c>
      <c r="F26" s="71" t="s">
        <v>122</v>
      </c>
      <c r="G26" s="87" t="e">
        <f t="shared" si="0"/>
        <v>#VALUE!</v>
      </c>
      <c r="M26" s="33"/>
    </row>
    <row r="27" spans="1:13" ht="13" customHeight="1">
      <c r="A27">
        <v>1</v>
      </c>
      <c r="B27" s="47" t="s">
        <v>25</v>
      </c>
      <c r="C27" s="48">
        <v>20.502081800817457</v>
      </c>
      <c r="D27" s="49">
        <v>80.5</v>
      </c>
      <c r="E27" s="50" t="s">
        <v>109</v>
      </c>
      <c r="F27" s="50" t="s">
        <v>122</v>
      </c>
      <c r="G27" s="50"/>
      <c r="M27" s="33"/>
    </row>
    <row r="28" spans="1:13" ht="13" customHeight="1">
      <c r="A28">
        <v>1</v>
      </c>
      <c r="B28" s="47" t="s">
        <v>26</v>
      </c>
      <c r="C28" s="48">
        <v>20.051105105576848</v>
      </c>
      <c r="D28" s="49">
        <v>81</v>
      </c>
      <c r="E28" s="50" t="s">
        <v>110</v>
      </c>
      <c r="F28" s="50" t="s">
        <v>122</v>
      </c>
      <c r="G28" s="50"/>
    </row>
    <row r="29" spans="1:13" ht="13" customHeight="1">
      <c r="A29">
        <v>1</v>
      </c>
      <c r="B29" s="47" t="s">
        <v>27</v>
      </c>
      <c r="C29" s="72">
        <v>19.909884414886506</v>
      </c>
      <c r="D29" s="49">
        <v>81</v>
      </c>
      <c r="E29" s="50" t="s">
        <v>111</v>
      </c>
      <c r="F29" s="50" t="s">
        <v>122</v>
      </c>
      <c r="G29" s="50"/>
    </row>
    <row r="30" spans="1:13" ht="13" customHeight="1">
      <c r="A30">
        <v>1</v>
      </c>
      <c r="B30" s="47" t="s">
        <v>28</v>
      </c>
      <c r="C30" s="72">
        <v>19.29330130741441</v>
      </c>
      <c r="D30" s="49">
        <v>81</v>
      </c>
      <c r="E30" s="50" t="s">
        <v>112</v>
      </c>
      <c r="F30" s="50" t="s">
        <v>122</v>
      </c>
      <c r="G30" s="50"/>
    </row>
    <row r="31" spans="1:13" ht="13" customHeight="1">
      <c r="A31">
        <v>1</v>
      </c>
      <c r="B31" s="47" t="s">
        <v>29</v>
      </c>
      <c r="C31" s="72">
        <v>19.447671675252792</v>
      </c>
      <c r="D31" s="49">
        <v>81</v>
      </c>
      <c r="E31" s="50" t="s">
        <v>113</v>
      </c>
      <c r="F31" s="50" t="s">
        <v>122</v>
      </c>
      <c r="G31" s="50"/>
    </row>
    <row r="32" spans="1:13" ht="13" customHeight="1">
      <c r="A32">
        <v>1</v>
      </c>
      <c r="B32" s="47" t="s">
        <v>30</v>
      </c>
      <c r="C32" s="72">
        <v>17.522131589134709</v>
      </c>
      <c r="D32" s="49">
        <v>81</v>
      </c>
      <c r="E32" s="50" t="s">
        <v>114</v>
      </c>
      <c r="F32" s="50" t="s">
        <v>122</v>
      </c>
      <c r="G32" s="50"/>
    </row>
    <row r="33" spans="1:7" ht="13" customHeight="1">
      <c r="A33">
        <v>1</v>
      </c>
      <c r="B33" s="47" t="s">
        <v>31</v>
      </c>
      <c r="C33" s="72">
        <v>18.896248368781862</v>
      </c>
      <c r="D33" s="49">
        <v>81</v>
      </c>
      <c r="E33" s="50" t="s">
        <v>115</v>
      </c>
      <c r="F33" s="50" t="s">
        <v>122</v>
      </c>
      <c r="G33" s="50"/>
    </row>
    <row r="34" spans="1:7" ht="13" customHeight="1">
      <c r="A34">
        <v>1</v>
      </c>
      <c r="B34" s="47" t="s">
        <v>32</v>
      </c>
      <c r="C34" s="72">
        <v>18.687344544361356</v>
      </c>
      <c r="D34" s="49">
        <v>81</v>
      </c>
      <c r="E34" s="50" t="s">
        <v>116</v>
      </c>
      <c r="F34" s="50" t="s">
        <v>122</v>
      </c>
      <c r="G34" s="50"/>
    </row>
    <row r="35" spans="1:7" ht="13" customHeight="1">
      <c r="A35">
        <v>1</v>
      </c>
      <c r="B35" s="47" t="s">
        <v>33</v>
      </c>
      <c r="C35" s="72">
        <v>18.471776250831375</v>
      </c>
      <c r="D35" s="49">
        <v>81</v>
      </c>
      <c r="E35" s="50" t="s">
        <v>117</v>
      </c>
      <c r="F35" s="50" t="s">
        <v>122</v>
      </c>
      <c r="G35" s="50"/>
    </row>
    <row r="36" spans="1:7" ht="13" customHeight="1">
      <c r="A36">
        <v>1</v>
      </c>
      <c r="B36" s="47" t="s">
        <v>34</v>
      </c>
      <c r="C36" s="72">
        <v>19.311037178656935</v>
      </c>
      <c r="D36" s="49">
        <v>81</v>
      </c>
      <c r="E36" s="50" t="s">
        <v>118</v>
      </c>
      <c r="F36" s="50" t="s">
        <v>122</v>
      </c>
      <c r="G36" s="50"/>
    </row>
    <row r="37" spans="1:7" ht="13" customHeight="1">
      <c r="A37">
        <v>1</v>
      </c>
      <c r="B37" s="47" t="s">
        <v>35</v>
      </c>
      <c r="C37" s="72">
        <v>19.638809908345259</v>
      </c>
      <c r="D37" s="49">
        <v>81</v>
      </c>
      <c r="E37" s="50" t="s">
        <v>119</v>
      </c>
      <c r="F37" s="50" t="s">
        <v>122</v>
      </c>
      <c r="G37" s="50"/>
    </row>
    <row r="38" spans="1:7" ht="13" customHeight="1">
      <c r="A38" s="61">
        <v>1</v>
      </c>
      <c r="B38" s="68" t="s">
        <v>36</v>
      </c>
      <c r="C38" s="73">
        <v>19.917880621242425</v>
      </c>
      <c r="D38" s="70">
        <v>81</v>
      </c>
      <c r="E38" s="71" t="s">
        <v>120</v>
      </c>
      <c r="F38" s="71" t="s">
        <v>122</v>
      </c>
      <c r="G38" s="71"/>
    </row>
    <row r="39" spans="1:7" ht="13" customHeight="1">
      <c r="A39">
        <v>1</v>
      </c>
      <c r="B39" s="55" t="s">
        <v>37</v>
      </c>
      <c r="C39" s="59">
        <v>34.119803764408083</v>
      </c>
      <c r="D39" s="57">
        <v>75.5</v>
      </c>
      <c r="E39" s="58" t="s">
        <v>123</v>
      </c>
      <c r="F39" s="54" t="s">
        <v>148</v>
      </c>
      <c r="G39" s="54"/>
    </row>
    <row r="40" spans="1:7" ht="13" customHeight="1">
      <c r="A40">
        <v>1</v>
      </c>
      <c r="B40" s="55" t="s">
        <v>38</v>
      </c>
      <c r="C40" s="59">
        <v>31.300446472507204</v>
      </c>
      <c r="D40" s="57">
        <v>76</v>
      </c>
      <c r="E40" s="58" t="s">
        <v>124</v>
      </c>
      <c r="F40" s="54" t="s">
        <v>148</v>
      </c>
      <c r="G40" s="54"/>
    </row>
    <row r="41" spans="1:7" ht="13" customHeight="1">
      <c r="A41">
        <v>1</v>
      </c>
      <c r="B41" s="58" t="s">
        <v>39</v>
      </c>
      <c r="C41" s="58">
        <v>31.45339822298034</v>
      </c>
      <c r="D41" s="57">
        <v>76</v>
      </c>
      <c r="E41" s="58" t="s">
        <v>125</v>
      </c>
      <c r="F41" s="54" t="s">
        <v>148</v>
      </c>
      <c r="G41" s="54"/>
    </row>
    <row r="42" spans="1:7" ht="13" customHeight="1">
      <c r="A42">
        <v>1</v>
      </c>
      <c r="B42" s="58" t="s">
        <v>40</v>
      </c>
      <c r="C42" s="58">
        <v>33.001553986763874</v>
      </c>
      <c r="D42" s="57">
        <v>76</v>
      </c>
      <c r="E42" s="58" t="s">
        <v>126</v>
      </c>
      <c r="F42" s="54" t="s">
        <v>148</v>
      </c>
      <c r="G42" s="54"/>
    </row>
    <row r="43" spans="1:7" ht="13" customHeight="1">
      <c r="A43">
        <v>1</v>
      </c>
      <c r="B43" s="58" t="s">
        <v>41</v>
      </c>
      <c r="C43" s="58">
        <v>32.429498834583981</v>
      </c>
      <c r="D43" s="58">
        <v>76.5</v>
      </c>
      <c r="E43" s="58" t="s">
        <v>127</v>
      </c>
      <c r="F43" s="54" t="s">
        <v>148</v>
      </c>
      <c r="G43" s="54"/>
    </row>
    <row r="44" spans="1:7" ht="13" customHeight="1">
      <c r="A44">
        <v>1</v>
      </c>
      <c r="B44" s="58" t="s">
        <v>42</v>
      </c>
      <c r="C44" s="58">
        <v>33.31471434986944</v>
      </c>
      <c r="D44" s="58">
        <v>76</v>
      </c>
      <c r="E44" s="58" t="s">
        <v>128</v>
      </c>
      <c r="F44" s="54" t="s">
        <v>148</v>
      </c>
      <c r="G44" s="54"/>
    </row>
    <row r="45" spans="1:7" ht="13" customHeight="1">
      <c r="A45">
        <v>1</v>
      </c>
      <c r="B45" s="58" t="s">
        <v>43</v>
      </c>
      <c r="C45" s="58">
        <v>34.274660280822012</v>
      </c>
      <c r="D45" s="58">
        <v>76</v>
      </c>
      <c r="E45" s="58" t="s">
        <v>129</v>
      </c>
      <c r="F45" s="54" t="s">
        <v>148</v>
      </c>
      <c r="G45" s="54"/>
    </row>
    <row r="46" spans="1:7" ht="13" customHeight="1">
      <c r="A46">
        <v>1</v>
      </c>
      <c r="B46" s="58" t="s">
        <v>44</v>
      </c>
      <c r="C46" s="58">
        <v>35.716700324166162</v>
      </c>
      <c r="D46" s="58">
        <v>76.5</v>
      </c>
      <c r="E46" s="58" t="s">
        <v>130</v>
      </c>
      <c r="F46" s="54" t="s">
        <v>148</v>
      </c>
      <c r="G46" s="54"/>
    </row>
    <row r="47" spans="1:7" ht="13" customHeight="1">
      <c r="A47">
        <v>1</v>
      </c>
      <c r="B47" s="58" t="s">
        <v>45</v>
      </c>
      <c r="C47" s="58">
        <v>33.007790689800665</v>
      </c>
      <c r="D47" s="58">
        <v>76</v>
      </c>
      <c r="E47" s="58" t="s">
        <v>131</v>
      </c>
      <c r="F47" s="54" t="s">
        <v>148</v>
      </c>
      <c r="G47" s="54"/>
    </row>
    <row r="48" spans="1:7" ht="13" customHeight="1">
      <c r="A48">
        <v>1</v>
      </c>
      <c r="B48" s="58" t="s">
        <v>46</v>
      </c>
      <c r="C48" s="58">
        <v>34.661890724946915</v>
      </c>
      <c r="D48" s="58">
        <v>75.5</v>
      </c>
      <c r="E48" s="58" t="s">
        <v>132</v>
      </c>
      <c r="F48" s="54" t="s">
        <v>148</v>
      </c>
      <c r="G48" s="54"/>
    </row>
    <row r="49" spans="1:7" ht="13" customHeight="1">
      <c r="A49">
        <v>1</v>
      </c>
      <c r="B49" s="58" t="s">
        <v>47</v>
      </c>
      <c r="C49" s="58">
        <v>33.541155305507367</v>
      </c>
      <c r="D49" s="58">
        <v>75.5</v>
      </c>
      <c r="E49" s="58" t="s">
        <v>133</v>
      </c>
      <c r="F49" s="54" t="s">
        <v>148</v>
      </c>
      <c r="G49" s="54"/>
    </row>
    <row r="50" spans="1:7" ht="13" customHeight="1">
      <c r="A50" s="61">
        <v>1</v>
      </c>
      <c r="B50" s="65" t="s">
        <v>48</v>
      </c>
      <c r="C50" s="65" t="s">
        <v>49</v>
      </c>
      <c r="D50" s="65">
        <v>56.5</v>
      </c>
      <c r="E50" s="65" t="s">
        <v>134</v>
      </c>
      <c r="F50" s="65" t="s">
        <v>148</v>
      </c>
      <c r="G50" s="65"/>
    </row>
    <row r="51" spans="1:7" ht="13" customHeight="1">
      <c r="A51">
        <v>1</v>
      </c>
      <c r="B51" s="50" t="s">
        <v>84</v>
      </c>
      <c r="C51" s="50">
        <v>20.208175715635146</v>
      </c>
      <c r="D51" s="50">
        <v>81</v>
      </c>
      <c r="E51" s="50" t="s">
        <v>123</v>
      </c>
      <c r="F51" s="50" t="s">
        <v>122</v>
      </c>
      <c r="G51" s="86">
        <f>C39-AVERAGE(C51,C63)</f>
        <v>13.99064445114788</v>
      </c>
    </row>
    <row r="52" spans="1:7" ht="13" customHeight="1">
      <c r="A52">
        <v>1</v>
      </c>
      <c r="B52" s="50" t="s">
        <v>85</v>
      </c>
      <c r="C52" s="50">
        <v>19.857487865701064</v>
      </c>
      <c r="D52" s="50">
        <v>81</v>
      </c>
      <c r="E52" s="50" t="s">
        <v>124</v>
      </c>
      <c r="F52" s="50" t="s">
        <v>122</v>
      </c>
      <c r="G52" s="86">
        <f t="shared" ref="G52:G62" si="1">C40-AVERAGE(C52,C64)</f>
        <v>11.444843341710129</v>
      </c>
    </row>
    <row r="53" spans="1:7" ht="13" customHeight="1">
      <c r="A53">
        <v>1</v>
      </c>
      <c r="B53" s="50" t="s">
        <v>86</v>
      </c>
      <c r="C53" s="50">
        <v>19.996179058942161</v>
      </c>
      <c r="D53" s="50">
        <v>81</v>
      </c>
      <c r="E53" s="50" t="s">
        <v>125</v>
      </c>
      <c r="F53" s="50" t="s">
        <v>122</v>
      </c>
      <c r="G53" s="86">
        <f t="shared" si="1"/>
        <v>11.478005996021317</v>
      </c>
    </row>
    <row r="54" spans="1:7" ht="13" customHeight="1">
      <c r="A54">
        <v>1</v>
      </c>
      <c r="B54" s="50" t="s">
        <v>87</v>
      </c>
      <c r="C54" s="50">
        <v>19.848562902100941</v>
      </c>
      <c r="D54" s="50">
        <v>81</v>
      </c>
      <c r="E54" s="50" t="s">
        <v>126</v>
      </c>
      <c r="F54" s="50" t="s">
        <v>122</v>
      </c>
      <c r="G54" s="86">
        <f t="shared" si="1"/>
        <v>13.204749478130868</v>
      </c>
    </row>
    <row r="55" spans="1:7" ht="13" customHeight="1">
      <c r="A55">
        <v>1</v>
      </c>
      <c r="B55" s="50" t="s">
        <v>88</v>
      </c>
      <c r="C55" s="50">
        <v>19.96056663413319</v>
      </c>
      <c r="D55" s="50">
        <v>81</v>
      </c>
      <c r="E55" s="50" t="s">
        <v>127</v>
      </c>
      <c r="F55" s="50" t="s">
        <v>122</v>
      </c>
      <c r="G55" s="86">
        <f t="shared" si="1"/>
        <v>12.607462351872478</v>
      </c>
    </row>
    <row r="56" spans="1:7" ht="13" customHeight="1">
      <c r="A56">
        <v>1</v>
      </c>
      <c r="B56" s="50" t="s">
        <v>89</v>
      </c>
      <c r="C56" s="50">
        <v>19.744013521524629</v>
      </c>
      <c r="D56" s="50">
        <v>81</v>
      </c>
      <c r="E56" s="50" t="s">
        <v>128</v>
      </c>
      <c r="F56" s="50" t="s">
        <v>122</v>
      </c>
      <c r="G56" s="86">
        <f t="shared" si="1"/>
        <v>13.591353918978662</v>
      </c>
    </row>
    <row r="57" spans="1:7" ht="13" customHeight="1">
      <c r="A57">
        <v>1</v>
      </c>
      <c r="B57" s="50" t="s">
        <v>90</v>
      </c>
      <c r="C57" s="50">
        <v>19.738614711629374</v>
      </c>
      <c r="D57" s="50">
        <v>81.5</v>
      </c>
      <c r="E57" s="50" t="s">
        <v>129</v>
      </c>
      <c r="F57" s="50" t="s">
        <v>122</v>
      </c>
      <c r="G57" s="86">
        <f t="shared" si="1"/>
        <v>14.477813593380482</v>
      </c>
    </row>
    <row r="58" spans="1:7" ht="13" customHeight="1">
      <c r="A58">
        <v>1</v>
      </c>
      <c r="B58" s="50" t="s">
        <v>91</v>
      </c>
      <c r="C58" s="50">
        <v>20.024959267524071</v>
      </c>
      <c r="D58" s="50">
        <v>81.5</v>
      </c>
      <c r="E58" s="50" t="s">
        <v>130</v>
      </c>
      <c r="F58" s="50" t="s">
        <v>122</v>
      </c>
      <c r="G58" s="86">
        <f t="shared" si="1"/>
        <v>15.761133946184252</v>
      </c>
    </row>
    <row r="59" spans="1:7" ht="13" customHeight="1">
      <c r="A59">
        <v>1</v>
      </c>
      <c r="B59" s="50" t="s">
        <v>92</v>
      </c>
      <c r="C59" s="50">
        <v>19.95909351005238</v>
      </c>
      <c r="D59" s="50">
        <v>81</v>
      </c>
      <c r="E59" s="50" t="s">
        <v>131</v>
      </c>
      <c r="F59" s="50" t="s">
        <v>122</v>
      </c>
      <c r="G59" s="86">
        <f t="shared" si="1"/>
        <v>13.082775793921588</v>
      </c>
    </row>
    <row r="60" spans="1:7" ht="13" customHeight="1">
      <c r="A60">
        <v>1</v>
      </c>
      <c r="B60" s="50" t="s">
        <v>93</v>
      </c>
      <c r="C60" s="50">
        <v>19.672509697577038</v>
      </c>
      <c r="D60" s="50">
        <v>81</v>
      </c>
      <c r="E60" s="50" t="s">
        <v>132</v>
      </c>
      <c r="F60" s="50" t="s">
        <v>122</v>
      </c>
      <c r="G60" s="86">
        <f t="shared" si="1"/>
        <v>15.146864016736295</v>
      </c>
    </row>
    <row r="61" spans="1:7" ht="13" customHeight="1">
      <c r="A61">
        <v>1</v>
      </c>
      <c r="B61" s="50" t="s">
        <v>94</v>
      </c>
      <c r="C61" s="50">
        <v>19.388490960463653</v>
      </c>
      <c r="D61" s="50">
        <v>81</v>
      </c>
      <c r="E61" s="50" t="s">
        <v>133</v>
      </c>
      <c r="F61" s="50" t="s">
        <v>122</v>
      </c>
      <c r="G61" s="86">
        <f t="shared" si="1"/>
        <v>14.015983033940259</v>
      </c>
    </row>
    <row r="62" spans="1:7" ht="13" customHeight="1">
      <c r="A62" s="61">
        <v>1</v>
      </c>
      <c r="B62" s="71" t="s">
        <v>95</v>
      </c>
      <c r="C62" s="71">
        <v>19.758526872374617</v>
      </c>
      <c r="D62" s="71">
        <v>81</v>
      </c>
      <c r="E62" s="71" t="s">
        <v>134</v>
      </c>
      <c r="F62" s="71" t="s">
        <v>122</v>
      </c>
      <c r="G62" s="87" t="e">
        <f t="shared" si="1"/>
        <v>#VALUE!</v>
      </c>
    </row>
    <row r="63" spans="1:7" ht="13" customHeight="1">
      <c r="A63">
        <v>1</v>
      </c>
      <c r="B63" s="50" t="s">
        <v>96</v>
      </c>
      <c r="C63" s="50">
        <v>20.050142910885256</v>
      </c>
      <c r="D63" s="50">
        <v>80.5</v>
      </c>
      <c r="E63" s="50" t="s">
        <v>123</v>
      </c>
      <c r="F63" s="50" t="s">
        <v>122</v>
      </c>
      <c r="G63" s="50"/>
    </row>
    <row r="64" spans="1:7" ht="13" customHeight="1">
      <c r="A64">
        <v>1</v>
      </c>
      <c r="B64" s="50" t="s">
        <v>97</v>
      </c>
      <c r="C64" s="50">
        <v>19.853718395893086</v>
      </c>
      <c r="D64" s="50">
        <v>81</v>
      </c>
      <c r="E64" s="50" t="s">
        <v>124</v>
      </c>
      <c r="F64" s="50" t="s">
        <v>122</v>
      </c>
      <c r="G64" s="50"/>
    </row>
    <row r="65" spans="1:7" ht="13" customHeight="1">
      <c r="A65">
        <v>1</v>
      </c>
      <c r="B65" s="50" t="s">
        <v>98</v>
      </c>
      <c r="C65" s="50">
        <v>19.954605394975882</v>
      </c>
      <c r="D65" s="50">
        <v>81</v>
      </c>
      <c r="E65" s="50" t="s">
        <v>125</v>
      </c>
      <c r="F65" s="50" t="s">
        <v>122</v>
      </c>
      <c r="G65" s="50"/>
    </row>
    <row r="66" spans="1:7" ht="13" customHeight="1">
      <c r="A66">
        <v>1</v>
      </c>
      <c r="B66" s="50" t="s">
        <v>99</v>
      </c>
      <c r="C66" s="50">
        <v>19.745046115165071</v>
      </c>
      <c r="D66" s="50">
        <v>81</v>
      </c>
      <c r="E66" s="50" t="s">
        <v>126</v>
      </c>
      <c r="F66" s="50" t="s">
        <v>122</v>
      </c>
      <c r="G66" s="50"/>
    </row>
    <row r="67" spans="1:7" ht="13" customHeight="1">
      <c r="A67">
        <v>1</v>
      </c>
      <c r="B67" s="50" t="s">
        <v>100</v>
      </c>
      <c r="C67" s="50">
        <v>19.683506331289813</v>
      </c>
      <c r="D67" s="50">
        <v>81</v>
      </c>
      <c r="E67" s="50" t="s">
        <v>127</v>
      </c>
      <c r="F67" s="50" t="s">
        <v>122</v>
      </c>
      <c r="G67" s="50"/>
    </row>
    <row r="68" spans="1:7" ht="13" customHeight="1">
      <c r="A68">
        <v>1</v>
      </c>
      <c r="B68" s="50" t="s">
        <v>101</v>
      </c>
      <c r="C68" s="50">
        <v>19.702707340256925</v>
      </c>
      <c r="D68" s="50">
        <v>81</v>
      </c>
      <c r="E68" s="50" t="s">
        <v>128</v>
      </c>
      <c r="F68" s="50" t="s">
        <v>122</v>
      </c>
      <c r="G68" s="50"/>
    </row>
    <row r="69" spans="1:7" ht="13" customHeight="1">
      <c r="A69">
        <v>1</v>
      </c>
      <c r="B69" s="50" t="s">
        <v>102</v>
      </c>
      <c r="C69" s="50">
        <v>19.855078663253686</v>
      </c>
      <c r="D69" s="50">
        <v>81</v>
      </c>
      <c r="E69" s="50" t="s">
        <v>129</v>
      </c>
      <c r="F69" s="50" t="s">
        <v>122</v>
      </c>
      <c r="G69" s="50"/>
    </row>
    <row r="70" spans="1:7" ht="13" customHeight="1">
      <c r="A70">
        <v>1</v>
      </c>
      <c r="B70" s="50" t="s">
        <v>103</v>
      </c>
      <c r="C70" s="50">
        <v>19.886173488439749</v>
      </c>
      <c r="D70" s="50">
        <v>81</v>
      </c>
      <c r="E70" s="50" t="s">
        <v>130</v>
      </c>
      <c r="F70" s="50" t="s">
        <v>122</v>
      </c>
      <c r="G70" s="50"/>
    </row>
    <row r="71" spans="1:7" ht="13" customHeight="1">
      <c r="A71">
        <v>1</v>
      </c>
      <c r="B71" s="50" t="s">
        <v>104</v>
      </c>
      <c r="C71" s="50">
        <v>19.890936281705773</v>
      </c>
      <c r="D71" s="50">
        <v>81</v>
      </c>
      <c r="E71" s="50" t="s">
        <v>131</v>
      </c>
      <c r="F71" s="50" t="s">
        <v>122</v>
      </c>
      <c r="G71" s="50"/>
    </row>
    <row r="72" spans="1:7" ht="13" customHeight="1">
      <c r="A72">
        <v>1</v>
      </c>
      <c r="B72" s="50" t="s">
        <v>105</v>
      </c>
      <c r="C72" s="50">
        <v>19.357543718844205</v>
      </c>
      <c r="D72" s="50">
        <v>81</v>
      </c>
      <c r="E72" s="50" t="s">
        <v>132</v>
      </c>
      <c r="F72" s="50" t="s">
        <v>122</v>
      </c>
      <c r="G72" s="50"/>
    </row>
    <row r="73" spans="1:7" ht="13" customHeight="1">
      <c r="A73">
        <v>1</v>
      </c>
      <c r="B73" s="50" t="s">
        <v>106</v>
      </c>
      <c r="C73" s="50">
        <v>19.66185358267056</v>
      </c>
      <c r="D73" s="50">
        <v>81</v>
      </c>
      <c r="E73" s="50" t="s">
        <v>133</v>
      </c>
      <c r="F73" s="50" t="s">
        <v>122</v>
      </c>
      <c r="G73" s="50"/>
    </row>
    <row r="74" spans="1:7" ht="13" customHeight="1">
      <c r="A74" s="61">
        <v>1</v>
      </c>
      <c r="B74" s="71" t="s">
        <v>107</v>
      </c>
      <c r="C74" s="71">
        <v>20.187331484612855</v>
      </c>
      <c r="D74" s="71">
        <v>81</v>
      </c>
      <c r="E74" s="71" t="s">
        <v>134</v>
      </c>
      <c r="F74" s="71" t="s">
        <v>122</v>
      </c>
      <c r="G74" s="71"/>
    </row>
    <row r="75" spans="1:7" ht="13" customHeight="1">
      <c r="A75" s="61">
        <v>1</v>
      </c>
      <c r="B75" s="77" t="s">
        <v>108</v>
      </c>
      <c r="C75" s="77">
        <v>33.981912867351809</v>
      </c>
      <c r="D75" s="77">
        <v>76</v>
      </c>
      <c r="E75" s="77" t="s">
        <v>149</v>
      </c>
      <c r="F75" s="80"/>
      <c r="G75" s="77"/>
    </row>
    <row r="76" spans="1:7" ht="13" customHeight="1">
      <c r="A76">
        <v>2</v>
      </c>
      <c r="B76" s="55" t="s">
        <v>74</v>
      </c>
      <c r="C76" s="76">
        <v>30.644480874564522</v>
      </c>
      <c r="D76" s="58">
        <v>76</v>
      </c>
      <c r="E76" s="58" t="s">
        <v>135</v>
      </c>
      <c r="F76" s="81" t="s">
        <v>148</v>
      </c>
      <c r="G76" s="81"/>
    </row>
    <row r="77" spans="1:7" ht="13" customHeight="1">
      <c r="A77">
        <v>2</v>
      </c>
      <c r="B77" s="55" t="s">
        <v>75</v>
      </c>
      <c r="C77" s="76">
        <v>31.548057906949552</v>
      </c>
      <c r="D77" s="58">
        <v>76</v>
      </c>
      <c r="E77" s="58" t="s">
        <v>136</v>
      </c>
      <c r="F77" s="81" t="s">
        <v>148</v>
      </c>
      <c r="G77" s="81"/>
    </row>
    <row r="78" spans="1:7" ht="13" customHeight="1">
      <c r="A78">
        <v>2</v>
      </c>
      <c r="B78" s="55" t="s">
        <v>76</v>
      </c>
      <c r="C78" s="76">
        <v>27.318002125018374</v>
      </c>
      <c r="D78" s="58">
        <v>81</v>
      </c>
      <c r="E78" s="58" t="s">
        <v>137</v>
      </c>
      <c r="F78" s="81" t="s">
        <v>148</v>
      </c>
      <c r="G78" s="81"/>
    </row>
    <row r="79" spans="1:7" ht="13" customHeight="1">
      <c r="A79">
        <v>2</v>
      </c>
      <c r="B79" s="55" t="s">
        <v>77</v>
      </c>
      <c r="C79" s="76">
        <v>32.016333871402196</v>
      </c>
      <c r="D79" s="58">
        <v>76</v>
      </c>
      <c r="E79" s="58" t="s">
        <v>138</v>
      </c>
      <c r="F79" s="81" t="s">
        <v>148</v>
      </c>
      <c r="G79" s="81"/>
    </row>
    <row r="80" spans="1:7" ht="13" customHeight="1">
      <c r="A80">
        <v>2</v>
      </c>
      <c r="B80" s="55" t="s">
        <v>11</v>
      </c>
      <c r="C80" s="76">
        <v>33.884460146351259</v>
      </c>
      <c r="D80" s="58">
        <v>76</v>
      </c>
      <c r="E80" s="58" t="s">
        <v>139</v>
      </c>
      <c r="F80" s="81" t="s">
        <v>148</v>
      </c>
      <c r="G80" s="81"/>
    </row>
    <row r="81" spans="1:7" ht="13" customHeight="1">
      <c r="A81">
        <v>2</v>
      </c>
      <c r="B81" s="55" t="s">
        <v>12</v>
      </c>
      <c r="C81" s="76">
        <v>34.195082849489971</v>
      </c>
      <c r="D81" s="58">
        <v>75.5</v>
      </c>
      <c r="E81" s="58" t="s">
        <v>140</v>
      </c>
      <c r="F81" s="81" t="s">
        <v>148</v>
      </c>
      <c r="G81" s="81"/>
    </row>
    <row r="82" spans="1:7" ht="13" customHeight="1">
      <c r="A82">
        <v>2</v>
      </c>
      <c r="B82" s="55" t="s">
        <v>78</v>
      </c>
      <c r="C82" s="76">
        <v>32.503687463427774</v>
      </c>
      <c r="D82" s="58">
        <v>76.5</v>
      </c>
      <c r="E82" s="58" t="s">
        <v>141</v>
      </c>
      <c r="F82" s="81" t="s">
        <v>148</v>
      </c>
      <c r="G82" s="81"/>
    </row>
    <row r="83" spans="1:7" ht="13" customHeight="1">
      <c r="A83">
        <v>2</v>
      </c>
      <c r="B83" s="55" t="s">
        <v>79</v>
      </c>
      <c r="C83" s="76">
        <v>33.116023433781535</v>
      </c>
      <c r="D83" s="58">
        <v>75.5</v>
      </c>
      <c r="E83" s="58" t="s">
        <v>142</v>
      </c>
      <c r="F83" s="81" t="s">
        <v>148</v>
      </c>
      <c r="G83" s="81"/>
    </row>
    <row r="84" spans="1:7" ht="13" customHeight="1">
      <c r="A84">
        <v>2</v>
      </c>
      <c r="B84" s="55" t="s">
        <v>80</v>
      </c>
      <c r="C84" s="76">
        <v>33.131538048987714</v>
      </c>
      <c r="D84" s="58">
        <v>77</v>
      </c>
      <c r="E84" s="58" t="s">
        <v>143</v>
      </c>
      <c r="F84" s="81" t="s">
        <v>148</v>
      </c>
      <c r="G84" s="81"/>
    </row>
    <row r="85" spans="1:7" ht="13" customHeight="1">
      <c r="A85">
        <v>2</v>
      </c>
      <c r="B85" s="55" t="s">
        <v>81</v>
      </c>
      <c r="C85" s="76">
        <v>33.085342024373986</v>
      </c>
      <c r="D85" s="58">
        <v>76</v>
      </c>
      <c r="E85" s="58" t="s">
        <v>144</v>
      </c>
      <c r="F85" s="81" t="s">
        <v>148</v>
      </c>
      <c r="G85" s="81"/>
    </row>
    <row r="86" spans="1:7" ht="13" customHeight="1">
      <c r="A86">
        <v>2</v>
      </c>
      <c r="B86" s="55" t="s">
        <v>82</v>
      </c>
      <c r="C86" s="76">
        <v>35.281696718633448</v>
      </c>
      <c r="D86" s="58">
        <v>75.5</v>
      </c>
      <c r="E86" s="58" t="s">
        <v>145</v>
      </c>
      <c r="F86" s="81" t="s">
        <v>148</v>
      </c>
      <c r="G86" s="81"/>
    </row>
    <row r="87" spans="1:7" ht="13" customHeight="1">
      <c r="A87" s="61">
        <v>2</v>
      </c>
      <c r="B87" s="62" t="s">
        <v>83</v>
      </c>
      <c r="C87" s="62" t="s">
        <v>49</v>
      </c>
      <c r="D87" s="65">
        <v>57</v>
      </c>
      <c r="E87" s="65" t="s">
        <v>146</v>
      </c>
      <c r="F87" s="82" t="s">
        <v>148</v>
      </c>
      <c r="G87" s="82"/>
    </row>
    <row r="88" spans="1:7" ht="13" customHeight="1">
      <c r="A88">
        <v>2</v>
      </c>
      <c r="B88" s="47" t="s">
        <v>13</v>
      </c>
      <c r="C88" s="74">
        <v>20.190141533411445</v>
      </c>
      <c r="D88" s="50">
        <v>80.5</v>
      </c>
      <c r="E88" s="50" t="s">
        <v>135</v>
      </c>
      <c r="F88" s="83" t="s">
        <v>122</v>
      </c>
      <c r="G88" s="86">
        <f>C76-AVERAGE(C88,C100)</f>
        <v>10.378456090781143</v>
      </c>
    </row>
    <row r="89" spans="1:7" ht="13" customHeight="1">
      <c r="A89">
        <v>2</v>
      </c>
      <c r="B89" s="47" t="s">
        <v>14</v>
      </c>
      <c r="C89" s="74">
        <v>19.879640027974389</v>
      </c>
      <c r="D89" s="50">
        <v>81</v>
      </c>
      <c r="E89" s="50" t="s">
        <v>136</v>
      </c>
      <c r="F89" s="83" t="s">
        <v>122</v>
      </c>
      <c r="G89" s="86">
        <f t="shared" ref="G89:G99" si="2">C77-AVERAGE(C89,C101)</f>
        <v>11.645570175994628</v>
      </c>
    </row>
    <row r="90" spans="1:7" ht="13" customHeight="1">
      <c r="A90">
        <v>2</v>
      </c>
      <c r="B90" s="47" t="s">
        <v>15</v>
      </c>
      <c r="C90" s="74">
        <v>19.707937379646001</v>
      </c>
      <c r="D90" s="50">
        <v>81</v>
      </c>
      <c r="E90" s="50" t="s">
        <v>137</v>
      </c>
      <c r="F90" s="83" t="s">
        <v>122</v>
      </c>
      <c r="G90" s="86">
        <f t="shared" si="2"/>
        <v>7.626161520716213</v>
      </c>
    </row>
    <row r="91" spans="1:7" ht="13" customHeight="1">
      <c r="A91">
        <v>2</v>
      </c>
      <c r="B91" s="47" t="s">
        <v>16</v>
      </c>
      <c r="C91" s="74">
        <v>19.473998243416858</v>
      </c>
      <c r="D91" s="50">
        <v>81</v>
      </c>
      <c r="E91" s="50" t="s">
        <v>138</v>
      </c>
      <c r="F91" s="83" t="s">
        <v>122</v>
      </c>
      <c r="G91" s="86">
        <f t="shared" si="2"/>
        <v>12.611485221763264</v>
      </c>
    </row>
    <row r="92" spans="1:7" ht="13" customHeight="1">
      <c r="A92">
        <v>2</v>
      </c>
      <c r="B92" s="47" t="s">
        <v>17</v>
      </c>
      <c r="C92" s="74">
        <v>19.505950852279145</v>
      </c>
      <c r="D92" s="50">
        <v>81</v>
      </c>
      <c r="E92" s="50" t="s">
        <v>139</v>
      </c>
      <c r="F92" s="83" t="s">
        <v>122</v>
      </c>
      <c r="G92" s="86">
        <f t="shared" si="2"/>
        <v>14.399368061223939</v>
      </c>
    </row>
    <row r="93" spans="1:7" ht="13" customHeight="1">
      <c r="A93">
        <v>2</v>
      </c>
      <c r="B93" s="47" t="s">
        <v>18</v>
      </c>
      <c r="C93" s="74">
        <v>19.640697041631007</v>
      </c>
      <c r="D93" s="50">
        <v>81</v>
      </c>
      <c r="E93" s="50" t="s">
        <v>140</v>
      </c>
      <c r="F93" s="83" t="s">
        <v>122</v>
      </c>
      <c r="G93" s="86">
        <f t="shared" si="2"/>
        <v>14.504380618316532</v>
      </c>
    </row>
    <row r="94" spans="1:7" ht="13" customHeight="1">
      <c r="A94">
        <v>2</v>
      </c>
      <c r="B94" s="47" t="s">
        <v>19</v>
      </c>
      <c r="C94" s="74">
        <v>19.24426983075044</v>
      </c>
      <c r="D94" s="50">
        <v>81</v>
      </c>
      <c r="E94" s="50" t="s">
        <v>141</v>
      </c>
      <c r="F94" s="83" t="s">
        <v>122</v>
      </c>
      <c r="G94" s="86">
        <f t="shared" si="2"/>
        <v>13.104866351930823</v>
      </c>
    </row>
    <row r="95" spans="1:7" ht="13" customHeight="1">
      <c r="A95">
        <v>2</v>
      </c>
      <c r="B95" s="47" t="s">
        <v>20</v>
      </c>
      <c r="C95" s="74">
        <v>19.583049201150626</v>
      </c>
      <c r="D95" s="50">
        <v>81</v>
      </c>
      <c r="E95" s="50" t="s">
        <v>142</v>
      </c>
      <c r="F95" s="83" t="s">
        <v>122</v>
      </c>
      <c r="G95" s="86">
        <f t="shared" si="2"/>
        <v>13.562681957154005</v>
      </c>
    </row>
    <row r="96" spans="1:7" ht="13" customHeight="1">
      <c r="A96">
        <v>2</v>
      </c>
      <c r="B96" s="47" t="s">
        <v>21</v>
      </c>
      <c r="C96" s="74">
        <v>19.521462805316286</v>
      </c>
      <c r="D96" s="50">
        <v>81</v>
      </c>
      <c r="E96" s="50" t="s">
        <v>143</v>
      </c>
      <c r="F96" s="83" t="s">
        <v>122</v>
      </c>
      <c r="G96" s="86">
        <f t="shared" si="2"/>
        <v>13.438404116910323</v>
      </c>
    </row>
    <row r="97" spans="1:7" ht="13" customHeight="1">
      <c r="A97">
        <v>2</v>
      </c>
      <c r="B97" s="47" t="s">
        <v>22</v>
      </c>
      <c r="C97" s="74">
        <v>19.284604288536549</v>
      </c>
      <c r="D97" s="50">
        <v>81</v>
      </c>
      <c r="E97" s="50" t="s">
        <v>144</v>
      </c>
      <c r="F97" s="83" t="s">
        <v>122</v>
      </c>
      <c r="G97" s="86">
        <f t="shared" si="2"/>
        <v>13.779707990640716</v>
      </c>
    </row>
    <row r="98" spans="1:7" ht="13" customHeight="1">
      <c r="A98">
        <v>2</v>
      </c>
      <c r="B98" s="47" t="s">
        <v>23</v>
      </c>
      <c r="C98" s="74">
        <v>19.039530351683545</v>
      </c>
      <c r="D98" s="50">
        <v>81</v>
      </c>
      <c r="E98" s="50" t="s">
        <v>145</v>
      </c>
      <c r="F98" s="83" t="s">
        <v>122</v>
      </c>
      <c r="G98" s="86">
        <f t="shared" si="2"/>
        <v>16.099742081793345</v>
      </c>
    </row>
    <row r="99" spans="1:7" ht="13" customHeight="1">
      <c r="A99" s="61">
        <v>2</v>
      </c>
      <c r="B99" s="68" t="s">
        <v>24</v>
      </c>
      <c r="C99" s="75">
        <v>19.089483993998233</v>
      </c>
      <c r="D99" s="71">
        <v>81</v>
      </c>
      <c r="E99" s="71" t="s">
        <v>146</v>
      </c>
      <c r="F99" s="84" t="s">
        <v>122</v>
      </c>
      <c r="G99" s="87" t="e">
        <f t="shared" si="2"/>
        <v>#VALUE!</v>
      </c>
    </row>
    <row r="100" spans="1:7" ht="13" customHeight="1">
      <c r="A100">
        <v>2</v>
      </c>
      <c r="B100" s="47" t="s">
        <v>25</v>
      </c>
      <c r="C100" s="74">
        <v>20.341908034155317</v>
      </c>
      <c r="D100" s="50">
        <v>80.5</v>
      </c>
      <c r="E100" s="50" t="s">
        <v>135</v>
      </c>
      <c r="F100" s="83" t="s">
        <v>122</v>
      </c>
      <c r="G100" s="83"/>
    </row>
    <row r="101" spans="1:7" ht="13" customHeight="1">
      <c r="A101">
        <v>2</v>
      </c>
      <c r="B101" s="47" t="s">
        <v>26</v>
      </c>
      <c r="C101" s="74">
        <v>19.925335433935459</v>
      </c>
      <c r="D101" s="50">
        <v>81</v>
      </c>
      <c r="E101" s="50" t="s">
        <v>136</v>
      </c>
      <c r="F101" s="83" t="s">
        <v>122</v>
      </c>
      <c r="G101" s="83"/>
    </row>
    <row r="102" spans="1:7" ht="13" customHeight="1">
      <c r="A102">
        <v>2</v>
      </c>
      <c r="B102" s="47" t="s">
        <v>27</v>
      </c>
      <c r="C102" s="74">
        <v>19.675743828958321</v>
      </c>
      <c r="D102" s="50">
        <v>81</v>
      </c>
      <c r="E102" s="50" t="s">
        <v>137</v>
      </c>
      <c r="F102" s="83" t="s">
        <v>122</v>
      </c>
      <c r="G102" s="83"/>
    </row>
    <row r="103" spans="1:7" ht="13" customHeight="1">
      <c r="A103">
        <v>2</v>
      </c>
      <c r="B103" s="47" t="s">
        <v>28</v>
      </c>
      <c r="C103" s="74">
        <v>19.335699055861006</v>
      </c>
      <c r="D103" s="50">
        <v>81</v>
      </c>
      <c r="E103" s="50" t="s">
        <v>138</v>
      </c>
      <c r="F103" s="83" t="s">
        <v>122</v>
      </c>
      <c r="G103" s="83"/>
    </row>
    <row r="104" spans="1:7" ht="13" customHeight="1">
      <c r="A104">
        <v>2</v>
      </c>
      <c r="B104" s="47" t="s">
        <v>29</v>
      </c>
      <c r="C104" s="74">
        <v>19.464233317975495</v>
      </c>
      <c r="D104" s="50">
        <v>81</v>
      </c>
      <c r="E104" s="50" t="s">
        <v>139</v>
      </c>
      <c r="F104" s="83" t="s">
        <v>122</v>
      </c>
      <c r="G104" s="83"/>
    </row>
    <row r="105" spans="1:7" ht="13" customHeight="1">
      <c r="A105">
        <v>2</v>
      </c>
      <c r="B105" s="47" t="s">
        <v>30</v>
      </c>
      <c r="C105" s="74">
        <v>19.740707420715875</v>
      </c>
      <c r="D105" s="50">
        <v>81</v>
      </c>
      <c r="E105" s="50" t="s">
        <v>140</v>
      </c>
      <c r="F105" s="83" t="s">
        <v>122</v>
      </c>
      <c r="G105" s="83"/>
    </row>
    <row r="106" spans="1:7" ht="13" customHeight="1">
      <c r="A106">
        <v>2</v>
      </c>
      <c r="B106" s="47" t="s">
        <v>31</v>
      </c>
      <c r="C106" s="74">
        <v>19.55337239224346</v>
      </c>
      <c r="D106" s="50">
        <v>81</v>
      </c>
      <c r="E106" s="50" t="s">
        <v>141</v>
      </c>
      <c r="F106" s="83" t="s">
        <v>122</v>
      </c>
      <c r="G106" s="83"/>
    </row>
    <row r="107" spans="1:7" ht="13" customHeight="1">
      <c r="A107">
        <v>2</v>
      </c>
      <c r="B107" s="47" t="s">
        <v>32</v>
      </c>
      <c r="C107" s="74">
        <v>19.523633752104434</v>
      </c>
      <c r="D107" s="50">
        <v>81</v>
      </c>
      <c r="E107" s="50" t="s">
        <v>142</v>
      </c>
      <c r="F107" s="83" t="s">
        <v>122</v>
      </c>
      <c r="G107" s="83"/>
    </row>
    <row r="108" spans="1:7" ht="13" customHeight="1">
      <c r="A108">
        <v>2</v>
      </c>
      <c r="B108" s="47" t="s">
        <v>33</v>
      </c>
      <c r="C108" s="74">
        <v>19.864805058838495</v>
      </c>
      <c r="D108" s="50">
        <v>81</v>
      </c>
      <c r="E108" s="50" t="s">
        <v>143</v>
      </c>
      <c r="F108" s="83" t="s">
        <v>122</v>
      </c>
      <c r="G108" s="83"/>
    </row>
    <row r="109" spans="1:7" ht="13" customHeight="1">
      <c r="A109">
        <v>2</v>
      </c>
      <c r="B109" s="47" t="s">
        <v>34</v>
      </c>
      <c r="C109" s="74">
        <v>19.326663778929987</v>
      </c>
      <c r="D109" s="50">
        <v>81</v>
      </c>
      <c r="E109" s="50" t="s">
        <v>144</v>
      </c>
      <c r="F109" s="83" t="s">
        <v>122</v>
      </c>
      <c r="G109" s="83"/>
    </row>
    <row r="110" spans="1:7" ht="13" customHeight="1">
      <c r="A110">
        <v>2</v>
      </c>
      <c r="B110" s="47" t="s">
        <v>35</v>
      </c>
      <c r="C110" s="74">
        <v>19.324378921996658</v>
      </c>
      <c r="D110" s="50">
        <v>81</v>
      </c>
      <c r="E110" s="50" t="s">
        <v>145</v>
      </c>
      <c r="F110" s="83" t="s">
        <v>122</v>
      </c>
      <c r="G110" s="83"/>
    </row>
    <row r="111" spans="1:7" ht="13" customHeight="1">
      <c r="A111" s="61">
        <v>2</v>
      </c>
      <c r="B111" s="68" t="s">
        <v>36</v>
      </c>
      <c r="C111" s="75">
        <v>19.384234561410729</v>
      </c>
      <c r="D111" s="71">
        <v>81</v>
      </c>
      <c r="E111" s="71" t="s">
        <v>146</v>
      </c>
      <c r="F111" s="84" t="s">
        <v>122</v>
      </c>
      <c r="G111" s="84"/>
    </row>
    <row r="112" spans="1:7" ht="13" customHeight="1">
      <c r="A112" s="61">
        <v>2</v>
      </c>
      <c r="B112" s="66" t="s">
        <v>108</v>
      </c>
      <c r="C112" s="67">
        <v>32.257581085267809</v>
      </c>
      <c r="D112" s="61">
        <v>75.5</v>
      </c>
      <c r="E112" s="61" t="s">
        <v>149</v>
      </c>
      <c r="F112" s="85"/>
      <c r="G112" s="61"/>
    </row>
    <row r="113" spans="2:7" ht="13" customHeight="1">
      <c r="B113" s="60"/>
      <c r="C113" s="60"/>
      <c r="D113" s="60"/>
      <c r="E113" s="60"/>
      <c r="F113" s="60"/>
      <c r="G113" s="60"/>
    </row>
    <row r="114" spans="2:7" ht="13" customHeight="1">
      <c r="B114" s="60"/>
      <c r="C114" s="60"/>
      <c r="D114" s="60"/>
      <c r="E114" s="60"/>
      <c r="F114" s="60"/>
      <c r="G114" s="60"/>
    </row>
    <row r="115" spans="2:7" ht="13" customHeight="1">
      <c r="B115" s="60"/>
      <c r="C115" s="60"/>
      <c r="D115" s="60"/>
      <c r="E115" s="60"/>
      <c r="F115" s="60"/>
      <c r="G115" s="60"/>
    </row>
    <row r="116" spans="2:7" ht="13" customHeight="1">
      <c r="B116" s="60"/>
      <c r="C116" s="60"/>
      <c r="D116" s="60"/>
      <c r="E116" s="60"/>
      <c r="F116" s="60"/>
      <c r="G116" s="60"/>
    </row>
    <row r="117" spans="2:7" ht="13" customHeight="1">
      <c r="B117" s="60"/>
      <c r="C117" s="60"/>
      <c r="D117" s="60"/>
      <c r="E117" s="60"/>
      <c r="F117" s="60"/>
      <c r="G117" s="60"/>
    </row>
    <row r="118" spans="2:7" ht="13" customHeight="1">
      <c r="B118" s="60"/>
      <c r="C118" s="60"/>
      <c r="D118" s="60"/>
      <c r="E118" s="60"/>
      <c r="F118" s="60"/>
      <c r="G118" s="60"/>
    </row>
    <row r="119" spans="2:7" ht="13" customHeight="1">
      <c r="B119" s="60"/>
      <c r="C119" s="60"/>
      <c r="D119" s="60"/>
      <c r="E119" s="60"/>
      <c r="F119" s="60"/>
      <c r="G119" s="60"/>
    </row>
    <row r="120" spans="2:7" ht="13" customHeight="1">
      <c r="B120" s="60"/>
      <c r="C120" s="60"/>
      <c r="D120" s="60"/>
      <c r="E120" s="60"/>
      <c r="F120" s="60"/>
      <c r="G120" s="60"/>
    </row>
    <row r="121" spans="2:7" ht="13" customHeight="1">
      <c r="B121" s="60"/>
      <c r="C121" s="60"/>
      <c r="D121" s="60"/>
      <c r="E121" s="60"/>
      <c r="F121" s="60"/>
      <c r="G121" s="60"/>
    </row>
    <row r="122" spans="2:7" ht="13" customHeight="1">
      <c r="B122" s="60"/>
      <c r="C122" s="60"/>
      <c r="D122" s="60"/>
      <c r="E122" s="60"/>
      <c r="F122" s="60"/>
      <c r="G122" s="60"/>
    </row>
    <row r="123" spans="2:7" ht="13" customHeight="1">
      <c r="B123" s="60"/>
      <c r="C123" s="60"/>
      <c r="D123" s="60"/>
      <c r="E123" s="60"/>
      <c r="F123" s="60"/>
      <c r="G123" s="60"/>
    </row>
    <row r="124" spans="2:7" ht="13" customHeight="1">
      <c r="B124" s="60"/>
      <c r="C124" s="60"/>
      <c r="D124" s="60"/>
      <c r="E124" s="60"/>
      <c r="F124" s="60"/>
      <c r="G124" s="60"/>
    </row>
    <row r="125" spans="2:7" ht="13" customHeight="1">
      <c r="B125" s="60"/>
      <c r="C125" s="60"/>
      <c r="D125" s="60"/>
      <c r="E125" s="60"/>
      <c r="F125" s="60"/>
      <c r="G125" s="60"/>
    </row>
    <row r="126" spans="2:7" ht="13" customHeight="1">
      <c r="B126" s="60"/>
      <c r="C126" s="60"/>
      <c r="D126" s="60"/>
      <c r="E126" s="60"/>
      <c r="F126" s="60"/>
      <c r="G126" s="60"/>
    </row>
    <row r="127" spans="2:7" ht="13" customHeight="1">
      <c r="B127" s="60"/>
      <c r="C127" s="60"/>
      <c r="D127" s="60"/>
      <c r="E127" s="60"/>
      <c r="F127" s="60"/>
      <c r="G127" s="60"/>
    </row>
    <row r="128" spans="2:7" ht="13" customHeight="1">
      <c r="B128" s="60"/>
      <c r="C128" s="60"/>
      <c r="D128" s="60"/>
      <c r="E128" s="60"/>
      <c r="F128" s="60"/>
      <c r="G128" s="60"/>
    </row>
    <row r="129" spans="2:7" ht="13" customHeight="1">
      <c r="B129" s="60"/>
      <c r="C129" s="60"/>
      <c r="D129" s="60"/>
      <c r="E129" s="60"/>
      <c r="F129" s="60"/>
      <c r="G129" s="60"/>
    </row>
    <row r="130" spans="2:7" ht="13" customHeight="1">
      <c r="B130" s="60"/>
      <c r="C130" s="60"/>
      <c r="D130" s="60"/>
      <c r="E130" s="60"/>
      <c r="F130" s="60"/>
      <c r="G130" s="60"/>
    </row>
    <row r="131" spans="2:7" ht="13" customHeight="1">
      <c r="B131" s="60"/>
      <c r="C131" s="60"/>
      <c r="D131" s="60"/>
      <c r="E131" s="60"/>
      <c r="F131" s="60"/>
      <c r="G131" s="60"/>
    </row>
    <row r="132" spans="2:7" ht="13" customHeight="1">
      <c r="B132" s="60"/>
      <c r="C132" s="60"/>
      <c r="D132" s="60"/>
      <c r="E132" s="60"/>
      <c r="F132" s="60"/>
      <c r="G132" s="60"/>
    </row>
    <row r="133" spans="2:7" ht="13" customHeight="1">
      <c r="B133" s="60"/>
      <c r="C133" s="60"/>
      <c r="D133" s="60"/>
      <c r="E133" s="60"/>
      <c r="F133" s="60"/>
      <c r="G133" s="60"/>
    </row>
    <row r="134" spans="2:7" ht="13" customHeight="1">
      <c r="B134" s="60"/>
      <c r="C134" s="60"/>
      <c r="D134" s="60"/>
      <c r="E134" s="60"/>
      <c r="F134" s="60"/>
      <c r="G134" s="60"/>
    </row>
    <row r="135" spans="2:7" ht="13" customHeight="1">
      <c r="B135" s="60"/>
      <c r="C135" s="60"/>
      <c r="D135" s="60"/>
      <c r="E135" s="60"/>
      <c r="F135" s="60"/>
      <c r="G135" s="60"/>
    </row>
    <row r="136" spans="2:7" ht="13" customHeight="1">
      <c r="B136" s="60"/>
      <c r="C136" s="60"/>
      <c r="D136" s="60"/>
      <c r="E136" s="60"/>
      <c r="F136" s="60"/>
      <c r="G136" s="60"/>
    </row>
    <row r="137" spans="2:7" ht="13" customHeight="1">
      <c r="B137" s="60"/>
      <c r="C137" s="60"/>
      <c r="D137" s="60"/>
      <c r="E137" s="60"/>
      <c r="F137" s="60"/>
      <c r="G137" s="60"/>
    </row>
    <row r="138" spans="2:7" ht="13" customHeight="1">
      <c r="B138" s="60"/>
      <c r="C138" s="60"/>
      <c r="D138" s="60"/>
      <c r="E138" s="60"/>
      <c r="F138" s="60"/>
      <c r="G138" s="60"/>
    </row>
    <row r="139" spans="2:7" ht="13" customHeight="1">
      <c r="B139" s="60"/>
      <c r="C139" s="60"/>
      <c r="D139" s="60"/>
      <c r="E139" s="60"/>
      <c r="F139" s="60"/>
      <c r="G139" s="60"/>
    </row>
    <row r="140" spans="2:7" ht="13" customHeight="1">
      <c r="B140" s="60"/>
      <c r="C140" s="60"/>
      <c r="D140" s="60"/>
      <c r="E140" s="60"/>
      <c r="F140" s="60"/>
      <c r="G140" s="60"/>
    </row>
    <row r="141" spans="2:7" ht="13" customHeight="1">
      <c r="B141" s="60"/>
      <c r="C141" s="60"/>
      <c r="D141" s="60"/>
      <c r="E141" s="60"/>
      <c r="F141" s="60"/>
      <c r="G141" s="60"/>
    </row>
    <row r="142" spans="2:7" ht="13" customHeight="1">
      <c r="B142" s="60"/>
      <c r="C142" s="60"/>
      <c r="D142" s="60"/>
      <c r="E142" s="60"/>
      <c r="F142" s="60"/>
      <c r="G142" s="60"/>
    </row>
    <row r="143" spans="2:7" ht="13" customHeight="1">
      <c r="B143" s="60"/>
      <c r="C143" s="60"/>
      <c r="D143" s="60"/>
      <c r="E143" s="60"/>
      <c r="F143" s="60"/>
      <c r="G143" s="60"/>
    </row>
    <row r="144" spans="2:7" ht="13" customHeight="1">
      <c r="B144" s="60"/>
      <c r="C144" s="60"/>
      <c r="D144" s="60"/>
      <c r="E144" s="60"/>
      <c r="F144" s="60"/>
      <c r="G144" s="60"/>
    </row>
    <row r="145" spans="2:7" ht="13" customHeight="1">
      <c r="B145" s="60"/>
      <c r="C145" s="60"/>
      <c r="D145" s="60"/>
      <c r="E145" s="60"/>
      <c r="F145" s="60"/>
      <c r="G145" s="60"/>
    </row>
    <row r="146" spans="2:7" ht="13" customHeight="1">
      <c r="B146" s="60"/>
      <c r="C146" s="60"/>
      <c r="D146" s="60"/>
      <c r="E146" s="60"/>
      <c r="F146" s="60"/>
      <c r="G146" s="60"/>
    </row>
    <row r="147" spans="2:7" ht="13" customHeight="1">
      <c r="B147" s="60"/>
      <c r="C147" s="60"/>
      <c r="D147" s="60"/>
      <c r="E147" s="60"/>
      <c r="F147" s="60"/>
      <c r="G147" s="60"/>
    </row>
    <row r="148" spans="2:7" ht="13" customHeight="1">
      <c r="B148" s="60"/>
      <c r="C148" s="60"/>
      <c r="D148" s="60"/>
      <c r="E148" s="60"/>
      <c r="F148" s="60"/>
      <c r="G148" s="60"/>
    </row>
    <row r="149" spans="2:7" ht="13" customHeight="1">
      <c r="B149" s="60"/>
      <c r="C149" s="60"/>
      <c r="D149" s="60"/>
      <c r="E149" s="60"/>
      <c r="F149" s="60"/>
      <c r="G149" s="60"/>
    </row>
    <row r="150" spans="2:7" ht="13" customHeight="1">
      <c r="B150" s="60"/>
      <c r="C150" s="60"/>
      <c r="D150" s="60"/>
      <c r="E150" s="60"/>
      <c r="F150" s="60"/>
      <c r="G150" s="60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62"/>
  <sheetViews>
    <sheetView tabSelected="1" topLeftCell="A31" workbookViewId="0">
      <selection activeCell="I62" sqref="I62:J62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" bestFit="1" customWidth="1"/>
    <col min="5" max="5" width="5.28515625" style="92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1">
      <c r="C1" s="88" t="s">
        <v>152</v>
      </c>
      <c r="G1" s="22"/>
      <c r="H1" s="105"/>
      <c r="I1" s="105" t="s">
        <v>164</v>
      </c>
      <c r="J1" s="104">
        <f>AVERAGE(E4:E6)</f>
        <v>19.558754624246991</v>
      </c>
    </row>
    <row r="3" spans="1:11">
      <c r="B3" s="88" t="s">
        <v>156</v>
      </c>
      <c r="C3" s="88" t="s">
        <v>157</v>
      </c>
      <c r="D3" s="88" t="s">
        <v>158</v>
      </c>
      <c r="E3" s="102" t="s">
        <v>159</v>
      </c>
      <c r="F3" s="88" t="s">
        <v>160</v>
      </c>
      <c r="G3" s="103" t="s">
        <v>162</v>
      </c>
      <c r="H3" s="103" t="s">
        <v>161</v>
      </c>
      <c r="I3" s="103" t="s">
        <v>163</v>
      </c>
      <c r="J3" s="88" t="s">
        <v>165</v>
      </c>
      <c r="K3" s="103" t="s">
        <v>180</v>
      </c>
    </row>
    <row r="4" spans="1:11">
      <c r="A4" s="93">
        <v>1.3</v>
      </c>
      <c r="B4" s="93" t="s">
        <v>61</v>
      </c>
      <c r="C4" s="93" t="s">
        <v>153</v>
      </c>
      <c r="D4" s="93">
        <v>1</v>
      </c>
      <c r="E4" s="94">
        <f>AVERAGE('Raw Data'!C52,'Raw Data'!C64)</f>
        <v>19.855603130797075</v>
      </c>
      <c r="F4" s="93" t="str">
        <f>'Raw Data'!E52</f>
        <v>RWPE1 0AZA #1</v>
      </c>
      <c r="G4" s="99">
        <f>STDEV('Raw Data'!C52,'Raw Data'!C64)</f>
        <v>2.6654176626988743E-3</v>
      </c>
      <c r="H4" s="106">
        <f>G4/E4</f>
        <v>1.3424007546588562E-4</v>
      </c>
      <c r="I4" s="99">
        <f>'Raw Data'!G52</f>
        <v>11.444843341710129</v>
      </c>
      <c r="J4" s="45">
        <f>POWER(2,($J$1-E4))</f>
        <v>0.81402865949984726</v>
      </c>
      <c r="K4" t="s">
        <v>181</v>
      </c>
    </row>
    <row r="5" spans="1:11">
      <c r="A5" s="93">
        <v>1.3</v>
      </c>
      <c r="B5" s="93" t="s">
        <v>61</v>
      </c>
      <c r="C5" s="93" t="s">
        <v>153</v>
      </c>
      <c r="D5" s="93">
        <v>2</v>
      </c>
      <c r="E5" s="94">
        <f>AVERAGE('Raw Data'!C97,'Raw Data'!C109)</f>
        <v>19.30563403373327</v>
      </c>
      <c r="F5" s="93" t="str">
        <f>'Raw Data'!E97</f>
        <v>RWPE1 0AZA #2</v>
      </c>
      <c r="G5" s="99">
        <f>STDEV('Raw Data'!C97,'Raw Data'!C109)</f>
        <v>2.9740550870450407E-2</v>
      </c>
      <c r="H5" s="106">
        <f t="shared" ref="H5:H39" si="0">G5/E5</f>
        <v>1.5405114806633089E-3</v>
      </c>
      <c r="I5" s="99">
        <f>'Raw Data'!G97</f>
        <v>13.779707990640716</v>
      </c>
      <c r="J5" s="45">
        <f t="shared" ref="J5:J39" si="1">POWER(2,($J$1-E5))</f>
        <v>1.1917821878782531</v>
      </c>
      <c r="K5" t="s">
        <v>181</v>
      </c>
    </row>
    <row r="6" spans="1:11">
      <c r="A6" s="93">
        <v>1.3</v>
      </c>
      <c r="B6" s="93" t="s">
        <v>61</v>
      </c>
      <c r="C6" s="93" t="s">
        <v>153</v>
      </c>
      <c r="D6" s="93">
        <v>3</v>
      </c>
      <c r="E6" s="94">
        <f>AVERAGE('Raw Data'!C60,'Raw Data'!C72)</f>
        <v>19.51502670821062</v>
      </c>
      <c r="F6" s="93" t="str">
        <f>'Raw Data'!E60</f>
        <v>RWPE1 0AZA #3</v>
      </c>
      <c r="G6" s="99">
        <f>STDEV('Raw Data'!C60,'Raw Data'!C72)</f>
        <v>0.22271457940504377</v>
      </c>
      <c r="H6" s="106">
        <f t="shared" si="0"/>
        <v>1.1412466031181005E-2</v>
      </c>
      <c r="I6" s="99">
        <f>'Raw Data'!G60</f>
        <v>15.146864016736295</v>
      </c>
      <c r="J6" s="45">
        <f t="shared" si="1"/>
        <v>1.0307739024496929</v>
      </c>
      <c r="K6" t="s">
        <v>181</v>
      </c>
    </row>
    <row r="7" spans="1:11">
      <c r="A7" s="93">
        <v>1.6</v>
      </c>
      <c r="B7" s="93" t="s">
        <v>61</v>
      </c>
      <c r="C7" s="93" t="s">
        <v>154</v>
      </c>
      <c r="D7" s="93">
        <v>1</v>
      </c>
      <c r="E7" s="94">
        <f>AVERAGE('Raw Data'!C21,'Raw Data'!C33)</f>
        <v>19.593153972730658</v>
      </c>
      <c r="F7" s="93" t="str">
        <f>'Raw Data'!E21</f>
        <v>RWPE1 0.5AZA #1</v>
      </c>
      <c r="G7" s="99">
        <f>STDEV('Raw Data'!C21,'Raw Data'!C33)</f>
        <v>0.98557335679820002</v>
      </c>
      <c r="H7" s="106">
        <f t="shared" si="0"/>
        <v>5.0301924752385471E-2</v>
      </c>
      <c r="I7" s="99">
        <f>'Raw Data'!G21</f>
        <v>13.842274091864073</v>
      </c>
      <c r="J7" s="45">
        <f t="shared" si="1"/>
        <v>0.9764382063507121</v>
      </c>
      <c r="K7" t="s">
        <v>181</v>
      </c>
    </row>
    <row r="8" spans="1:11">
      <c r="A8" s="93">
        <v>1.6</v>
      </c>
      <c r="B8" s="93" t="s">
        <v>61</v>
      </c>
      <c r="C8" s="93" t="s">
        <v>154</v>
      </c>
      <c r="D8" s="93">
        <v>2</v>
      </c>
      <c r="E8" s="94">
        <f>AVERAGE('Raw Data'!C57,'Raw Data'!C69)</f>
        <v>19.79684668744153</v>
      </c>
      <c r="F8" s="93" t="str">
        <f>'Raw Data'!E57</f>
        <v>RWPE1 0.5AZA #2</v>
      </c>
      <c r="G8" s="99">
        <f>STDEV('Raw Data'!C57,'Raw Data'!C69)</f>
        <v>8.2352449957332569E-2</v>
      </c>
      <c r="H8" s="106">
        <f t="shared" si="0"/>
        <v>4.1598771388967849E-3</v>
      </c>
      <c r="I8" s="99">
        <f>'Raw Data'!G57</f>
        <v>14.477813593380482</v>
      </c>
      <c r="J8" s="45">
        <f t="shared" si="1"/>
        <v>0.84786585775137946</v>
      </c>
      <c r="K8" t="s">
        <v>181</v>
      </c>
    </row>
    <row r="9" spans="1:11">
      <c r="A9" s="93">
        <v>1.6</v>
      </c>
      <c r="B9" s="93" t="s">
        <v>61</v>
      </c>
      <c r="C9" s="93" t="s">
        <v>154</v>
      </c>
      <c r="D9" s="93">
        <v>3</v>
      </c>
      <c r="E9" s="94">
        <f>AVERAGE('Raw Data'!C17,'Raw Data'!C29)</f>
        <v>19.875148506408582</v>
      </c>
      <c r="F9" s="93" t="str">
        <f>'Raw Data'!E17</f>
        <v>RWPE1 0.5AZA #3</v>
      </c>
      <c r="G9" s="99">
        <f>STDEV('Raw Data'!C17,'Raw Data'!C29)</f>
        <v>4.9123992870830011E-2</v>
      </c>
      <c r="H9" s="106">
        <f t="shared" si="0"/>
        <v>2.4716289719792723E-3</v>
      </c>
      <c r="I9" s="99">
        <f>'Raw Data'!G17</f>
        <v>13.694704690755277</v>
      </c>
      <c r="J9" s="45">
        <f t="shared" si="1"/>
        <v>0.80307471272342301</v>
      </c>
      <c r="K9" t="s">
        <v>182</v>
      </c>
    </row>
    <row r="10" spans="1:11">
      <c r="A10" s="93">
        <v>1.9</v>
      </c>
      <c r="B10" s="93" t="s">
        <v>61</v>
      </c>
      <c r="C10" s="93" t="s">
        <v>155</v>
      </c>
      <c r="D10" s="93">
        <v>1</v>
      </c>
      <c r="E10" s="94">
        <f>AVERAGE('Raw Data'!C98,'Raw Data'!C110)</f>
        <v>19.181954636840103</v>
      </c>
      <c r="F10" s="93" t="str">
        <f>'Raw Data'!E98</f>
        <v>RWPE1 1.0AZA #1</v>
      </c>
      <c r="G10" s="99">
        <f>STDEV('Raw Data'!C98,'Raw Data'!C110)</f>
        <v>0.20141835567969493</v>
      </c>
      <c r="H10" s="106">
        <f t="shared" si="0"/>
        <v>1.0500408300041477E-2</v>
      </c>
      <c r="I10" s="99">
        <f>'Raw Data'!G98</f>
        <v>16.099742081793345</v>
      </c>
      <c r="J10" s="45">
        <f t="shared" si="1"/>
        <v>1.2984585743367039</v>
      </c>
      <c r="K10" t="s">
        <v>182</v>
      </c>
    </row>
    <row r="11" spans="1:11">
      <c r="A11" s="93">
        <v>1.9</v>
      </c>
      <c r="B11" s="93" t="s">
        <v>61</v>
      </c>
      <c r="C11" s="93" t="s">
        <v>155</v>
      </c>
      <c r="D11" s="93">
        <v>2</v>
      </c>
      <c r="E11" s="94">
        <f>AVERAGE('Raw Data'!C92,'Raw Data'!C104)</f>
        <v>19.48509208512732</v>
      </c>
      <c r="F11" s="93" t="str">
        <f>'Raw Data'!E92</f>
        <v>RWPE1 1.0AZA #2</v>
      </c>
      <c r="G11" s="99">
        <f>STDEV('Raw Data'!C92,'Raw Data'!C104)</f>
        <v>2.9498751400493642E-2</v>
      </c>
      <c r="H11" s="106">
        <f t="shared" si="0"/>
        <v>1.513913882039572E-3</v>
      </c>
      <c r="I11" s="99">
        <f>'Raw Data'!G92</f>
        <v>14.399368061223939</v>
      </c>
      <c r="J11" s="45">
        <f t="shared" si="1"/>
        <v>1.0523849624897919</v>
      </c>
      <c r="K11" t="s">
        <v>182</v>
      </c>
    </row>
    <row r="12" spans="1:11">
      <c r="A12" s="93">
        <v>1.9</v>
      </c>
      <c r="B12" s="93" t="s">
        <v>61</v>
      </c>
      <c r="C12" s="93" t="s">
        <v>155</v>
      </c>
      <c r="D12" s="93">
        <v>3</v>
      </c>
      <c r="E12" s="94">
        <f>AVERAGE('Raw Data'!C51,'Raw Data'!C63)</f>
        <v>20.129159313260203</v>
      </c>
      <c r="F12" s="93" t="str">
        <f>'Raw Data'!E51</f>
        <v>RWPE1 1.0AZA #3</v>
      </c>
      <c r="G12" s="99">
        <f>STDEV('Raw Data'!C51,'Raw Data'!C63)</f>
        <v>0.11174606788857702</v>
      </c>
      <c r="H12" s="106">
        <f t="shared" si="0"/>
        <v>5.5514523060564997E-3</v>
      </c>
      <c r="I12" s="99">
        <f>'Raw Data'!G51</f>
        <v>13.99064445114788</v>
      </c>
      <c r="J12" s="45">
        <f t="shared" si="1"/>
        <v>0.67342785932786076</v>
      </c>
      <c r="K12" t="s">
        <v>182</v>
      </c>
    </row>
    <row r="13" spans="1:11">
      <c r="A13" s="95">
        <v>2.2999999999999998</v>
      </c>
      <c r="B13" s="95" t="s">
        <v>63</v>
      </c>
      <c r="C13" s="95" t="s">
        <v>153</v>
      </c>
      <c r="D13" s="95">
        <v>1</v>
      </c>
      <c r="E13" s="96">
        <f>AVERAGE('Raw Data'!C89,'Raw Data'!C101)</f>
        <v>19.902487730954924</v>
      </c>
      <c r="F13" s="95" t="str">
        <f>'Raw Data'!E89</f>
        <v>CTPE 0AZA #1</v>
      </c>
      <c r="G13" s="100">
        <f>STDEV('Raw Data'!C89,'Raw Data'!C101)</f>
        <v>3.2311531424144405E-2</v>
      </c>
      <c r="H13" s="107">
        <f t="shared" si="0"/>
        <v>1.6234920910861476E-3</v>
      </c>
      <c r="I13" s="100">
        <f>'Raw Data'!G89</f>
        <v>11.645570175994628</v>
      </c>
      <c r="J13" s="45">
        <f t="shared" si="1"/>
        <v>0.78799964961157787</v>
      </c>
      <c r="K13" t="s">
        <v>182</v>
      </c>
    </row>
    <row r="14" spans="1:11">
      <c r="A14" s="95">
        <v>2.2999999999999998</v>
      </c>
      <c r="B14" s="95" t="s">
        <v>63</v>
      </c>
      <c r="C14" s="95" t="s">
        <v>153</v>
      </c>
      <c r="D14" s="95">
        <v>2</v>
      </c>
      <c r="E14" s="96">
        <f>AVERAGE('Raw Data'!C90,'Raw Data'!C102)</f>
        <v>19.691840604302161</v>
      </c>
      <c r="F14" s="95" t="str">
        <f>'Raw Data'!E90</f>
        <v>CTPE 0AZA #2</v>
      </c>
      <c r="G14" s="100">
        <f>STDEV('Raw Data'!C90,'Raw Data'!C102)</f>
        <v>2.2764278001731239E-2</v>
      </c>
      <c r="H14" s="107">
        <f t="shared" si="0"/>
        <v>1.156025912415614E-3</v>
      </c>
      <c r="I14" s="100">
        <f>'Raw Data'!G90</f>
        <v>7.626161520716213</v>
      </c>
      <c r="J14" s="45">
        <f t="shared" si="1"/>
        <v>0.91187881881081689</v>
      </c>
      <c r="K14" t="s">
        <v>183</v>
      </c>
    </row>
    <row r="15" spans="1:11">
      <c r="A15" s="95">
        <v>2.2999999999999998</v>
      </c>
      <c r="B15" s="95" t="s">
        <v>63</v>
      </c>
      <c r="C15" s="95" t="s">
        <v>153</v>
      </c>
      <c r="D15" s="95">
        <v>3</v>
      </c>
      <c r="E15" s="96">
        <f>AVERAGE('Raw Data'!C18,'Raw Data'!C30)</f>
        <v>19.362463502996587</v>
      </c>
      <c r="F15" s="95" t="str">
        <f>'Raw Data'!E18</f>
        <v>CTPE 0AZA #3</v>
      </c>
      <c r="G15" s="100">
        <f>STDEV('Raw Data'!C18,'Raw Data'!C30)</f>
        <v>9.781011499581474E-2</v>
      </c>
      <c r="H15" s="107">
        <f t="shared" si="0"/>
        <v>5.0515325687083869E-3</v>
      </c>
      <c r="I15" s="100">
        <f>'Raw Data'!G18</f>
        <v>14.416599378250492</v>
      </c>
      <c r="J15" s="45">
        <f t="shared" si="1"/>
        <v>1.1457490752157899</v>
      </c>
      <c r="K15" t="s">
        <v>184</v>
      </c>
    </row>
    <row r="16" spans="1:11">
      <c r="A16" s="95">
        <v>2.6</v>
      </c>
      <c r="B16" s="95" t="s">
        <v>63</v>
      </c>
      <c r="C16" s="95" t="s">
        <v>154</v>
      </c>
      <c r="D16" s="95">
        <v>1</v>
      </c>
      <c r="E16" s="96">
        <f>AVERAGE('Raw Data'!C26,'Raw Data'!C38)</f>
        <v>19.904273760727836</v>
      </c>
      <c r="F16" s="95" t="str">
        <f>'Raw Data'!E26</f>
        <v>CTPE 0.5AZA #1</v>
      </c>
      <c r="G16" s="100">
        <f>STDEV('Raw Data'!C26,'Raw Data'!C38)</f>
        <v>1.9243006681050296E-2</v>
      </c>
      <c r="H16" s="107">
        <f t="shared" si="0"/>
        <v>9.6677763340543199E-4</v>
      </c>
      <c r="I16" s="100" t="e">
        <f>'Raw Data'!G26</f>
        <v>#VALUE!</v>
      </c>
      <c r="J16" s="45">
        <f t="shared" si="1"/>
        <v>0.78702472421649416</v>
      </c>
      <c r="K16" t="s">
        <v>181</v>
      </c>
    </row>
    <row r="17" spans="1:11">
      <c r="A17" s="95">
        <v>2.6</v>
      </c>
      <c r="B17" s="95" t="s">
        <v>63</v>
      </c>
      <c r="C17" s="95" t="s">
        <v>154</v>
      </c>
      <c r="D17" s="95">
        <v>2</v>
      </c>
      <c r="E17" s="96">
        <f>AVERAGE('Raw Data'!C54,'Raw Data'!C66)</f>
        <v>19.796804508633006</v>
      </c>
      <c r="F17" s="95" t="str">
        <f>'Raw Data'!E54</f>
        <v>CTPE 0.5AZA #2</v>
      </c>
      <c r="G17" s="100">
        <f>STDEV('Raw Data'!C54,'Raw Data'!C66)</f>
        <v>7.3197422008996829E-2</v>
      </c>
      <c r="H17" s="107">
        <f t="shared" si="0"/>
        <v>3.6974362189148677E-3</v>
      </c>
      <c r="I17" s="100">
        <f>'Raw Data'!G54</f>
        <v>13.204749478130868</v>
      </c>
      <c r="J17" s="45">
        <f t="shared" si="1"/>
        <v>0.84789064642357304</v>
      </c>
      <c r="K17" t="s">
        <v>181</v>
      </c>
    </row>
    <row r="18" spans="1:11">
      <c r="A18" s="95">
        <v>2.6</v>
      </c>
      <c r="B18" s="95" t="s">
        <v>63</v>
      </c>
      <c r="C18" s="95" t="s">
        <v>154</v>
      </c>
      <c r="D18" s="95">
        <v>3</v>
      </c>
      <c r="E18" s="96">
        <f>AVERAGE('Raw Data'!C23,'Raw Data'!C35)</f>
        <v>19.014409193348925</v>
      </c>
      <c r="F18" s="95" t="str">
        <f>'Raw Data'!E23</f>
        <v>CTPE 0.5AZA #3</v>
      </c>
      <c r="G18" s="100">
        <f>STDEV('Raw Data'!C23,'Raw Data'!C35)</f>
        <v>0.76739886669873614</v>
      </c>
      <c r="H18" s="107">
        <f t="shared" si="0"/>
        <v>4.0358806781499452E-2</v>
      </c>
      <c r="I18" s="100">
        <f>'Raw Data'!G23</f>
        <v>13.829519478872491</v>
      </c>
      <c r="J18" s="45">
        <f t="shared" si="1"/>
        <v>1.4583585182911118</v>
      </c>
      <c r="K18" t="s">
        <v>181</v>
      </c>
    </row>
    <row r="19" spans="1:11">
      <c r="A19" s="95">
        <v>2.9</v>
      </c>
      <c r="B19" s="95" t="s">
        <v>63</v>
      </c>
      <c r="C19" s="95" t="s">
        <v>155</v>
      </c>
      <c r="D19" s="95">
        <v>1</v>
      </c>
      <c r="E19" s="96">
        <f>AVERAGE('Raw Data'!C53,'Raw Data'!C65)</f>
        <v>19.975392226959023</v>
      </c>
      <c r="F19" s="95" t="str">
        <f>'Raw Data'!E53</f>
        <v>CTPE 1.0AZA #1</v>
      </c>
      <c r="G19" s="100">
        <f>STDEV('Raw Data'!C53,'Raw Data'!C65)</f>
        <v>2.9397019709326649E-2</v>
      </c>
      <c r="H19" s="107">
        <f t="shared" si="0"/>
        <v>1.4716617013232956E-3</v>
      </c>
      <c r="I19" s="100">
        <f>'Raw Data'!G53</f>
        <v>11.478005996021317</v>
      </c>
      <c r="J19" s="45">
        <f t="shared" si="1"/>
        <v>0.74916863073654516</v>
      </c>
      <c r="K19" t="s">
        <v>181</v>
      </c>
    </row>
    <row r="20" spans="1:11">
      <c r="A20" s="95">
        <v>2.9</v>
      </c>
      <c r="B20" s="95" t="s">
        <v>63</v>
      </c>
      <c r="C20" s="95" t="s">
        <v>155</v>
      </c>
      <c r="D20" s="95">
        <v>2</v>
      </c>
      <c r="E20" s="96">
        <f>AVERAGE('Raw Data'!C96,'Raw Data'!C108)</f>
        <v>19.693133932077391</v>
      </c>
      <c r="F20" s="95" t="str">
        <f>'Raw Data'!E96</f>
        <v>CTPE 1.0AZA #2</v>
      </c>
      <c r="G20" s="100">
        <f>STDEV('Raw Data'!C96,'Raw Data'!C108)</f>
        <v>0.24277963573342495</v>
      </c>
      <c r="H20" s="107">
        <f t="shared" si="0"/>
        <v>1.2328136119460931E-2</v>
      </c>
      <c r="I20" s="100">
        <f>'Raw Data'!G96</f>
        <v>13.438404116910323</v>
      </c>
      <c r="J20" s="45">
        <f t="shared" si="1"/>
        <v>0.91106171630407096</v>
      </c>
      <c r="K20" t="s">
        <v>181</v>
      </c>
    </row>
    <row r="21" spans="1:11">
      <c r="A21" s="95">
        <v>2.9</v>
      </c>
      <c r="B21" s="95" t="s">
        <v>63</v>
      </c>
      <c r="C21" s="95" t="s">
        <v>155</v>
      </c>
      <c r="D21" s="95">
        <v>3</v>
      </c>
      <c r="E21" s="96">
        <f>AVERAGE('Raw Data'!C94,'Raw Data'!C106)</f>
        <v>19.39882111149695</v>
      </c>
      <c r="F21" s="95" t="str">
        <f>'Raw Data'!E94</f>
        <v>CTPE 1.0AZA #3</v>
      </c>
      <c r="G21" s="100">
        <f>STDEV('Raw Data'!C94,'Raw Data'!C106)</f>
        <v>0.21856851731384647</v>
      </c>
      <c r="H21" s="107">
        <f t="shared" si="0"/>
        <v>1.1267103091347605E-2</v>
      </c>
      <c r="I21" s="100">
        <f>'Raw Data'!G94</f>
        <v>13.104866351930823</v>
      </c>
      <c r="J21" s="45">
        <f t="shared" si="1"/>
        <v>1.1172356485783146</v>
      </c>
      <c r="K21" t="s">
        <v>181</v>
      </c>
    </row>
    <row r="22" spans="1:11">
      <c r="A22" s="97">
        <v>3.3</v>
      </c>
      <c r="B22" s="97" t="s">
        <v>65</v>
      </c>
      <c r="C22" s="97" t="s">
        <v>153</v>
      </c>
      <c r="D22" s="97">
        <v>1</v>
      </c>
      <c r="E22" s="98">
        <f>AVERAGE('Raw Data'!C59,'Raw Data'!C71)</f>
        <v>19.925014895879077</v>
      </c>
      <c r="F22" s="97" t="str">
        <f>'Raw Data'!E59</f>
        <v>CAsE-PE 0AZA #1</v>
      </c>
      <c r="G22" s="101">
        <f>STDEV('Raw Data'!C59,'Raw Data'!C71)</f>
        <v>4.8194438350765617E-2</v>
      </c>
      <c r="H22" s="108">
        <f t="shared" si="0"/>
        <v>2.4187905807153635E-3</v>
      </c>
      <c r="I22" s="101">
        <f>'Raw Data'!G59</f>
        <v>13.082775793921588</v>
      </c>
      <c r="J22" s="45">
        <f t="shared" si="1"/>
        <v>0.77579088389414674</v>
      </c>
      <c r="K22" t="s">
        <v>181</v>
      </c>
    </row>
    <row r="23" spans="1:11">
      <c r="A23" s="97">
        <v>3.3</v>
      </c>
      <c r="B23" s="97" t="s">
        <v>65</v>
      </c>
      <c r="C23" s="97" t="s">
        <v>153</v>
      </c>
      <c r="D23" s="97">
        <v>2</v>
      </c>
      <c r="E23" s="98">
        <f>AVERAGE('Raw Data'!C62,'Raw Data'!C74)</f>
        <v>19.972929178493736</v>
      </c>
      <c r="F23" s="97" t="str">
        <f>'Raw Data'!E62</f>
        <v>CAsE-PE 0AZA #2</v>
      </c>
      <c r="G23" s="101">
        <f>STDEV('Raw Data'!C62,'Raw Data'!C74)</f>
        <v>0.30321064911772633</v>
      </c>
      <c r="H23" s="108">
        <f t="shared" si="0"/>
        <v>1.5181080672143707E-2</v>
      </c>
      <c r="I23" s="101" t="e">
        <f>'Raw Data'!G62</f>
        <v>#VALUE!</v>
      </c>
      <c r="J23" s="45">
        <f t="shared" si="1"/>
        <v>0.75044874513158621</v>
      </c>
      <c r="K23" t="s">
        <v>185</v>
      </c>
    </row>
    <row r="24" spans="1:11">
      <c r="A24" s="97">
        <v>3.3</v>
      </c>
      <c r="B24" s="97" t="s">
        <v>65</v>
      </c>
      <c r="C24" s="97" t="s">
        <v>153</v>
      </c>
      <c r="D24" s="97">
        <v>3</v>
      </c>
      <c r="E24" s="98">
        <f>AVERAGE('Raw Data'!C93,'Raw Data'!C105)</f>
        <v>19.690702231173439</v>
      </c>
      <c r="F24" s="97" t="str">
        <f>'Raw Data'!E93</f>
        <v>CAsE-PE 0AZA #3</v>
      </c>
      <c r="G24" s="101">
        <f>STDEV('Raw Data'!C93,'Raw Data'!C105)</f>
        <v>7.0718017239947181E-2</v>
      </c>
      <c r="H24" s="108">
        <f t="shared" si="0"/>
        <v>3.591442113628105E-3</v>
      </c>
      <c r="I24" s="101">
        <f>'Raw Data'!G93</f>
        <v>14.504380618316532</v>
      </c>
      <c r="J24" s="45">
        <f t="shared" si="1"/>
        <v>0.91259862997500296</v>
      </c>
      <c r="K24" t="s">
        <v>182</v>
      </c>
    </row>
    <row r="25" spans="1:11">
      <c r="A25" s="97">
        <v>3.6</v>
      </c>
      <c r="B25" s="97" t="s">
        <v>65</v>
      </c>
      <c r="C25" s="97" t="s">
        <v>154</v>
      </c>
      <c r="D25" s="97">
        <v>1</v>
      </c>
      <c r="E25" s="98">
        <f>AVERAGE('Raw Data'!C55,'Raw Data'!C67)</f>
        <v>19.822036482711503</v>
      </c>
      <c r="F25" s="97" t="str">
        <f>'Raw Data'!E55</f>
        <v>CAsE-PE 0.5AZA #1</v>
      </c>
      <c r="G25" s="101">
        <f>STDEV('Raw Data'!C55,'Raw Data'!C67)</f>
        <v>0.19591121893815078</v>
      </c>
      <c r="H25" s="108">
        <f t="shared" si="0"/>
        <v>9.8835061225430471E-3</v>
      </c>
      <c r="I25" s="101">
        <f>'Raw Data'!G55</f>
        <v>12.607462351872478</v>
      </c>
      <c r="J25" s="45">
        <f t="shared" si="1"/>
        <v>0.83319041134633054</v>
      </c>
      <c r="K25" t="s">
        <v>182</v>
      </c>
    </row>
    <row r="26" spans="1:11">
      <c r="A26" s="97">
        <v>3.6</v>
      </c>
      <c r="B26" s="97" t="s">
        <v>65</v>
      </c>
      <c r="C26" s="97" t="s">
        <v>154</v>
      </c>
      <c r="D26" s="97">
        <v>2</v>
      </c>
      <c r="E26" s="98">
        <f>AVERAGE('Raw Data'!C15,'Raw Data'!C27)</f>
        <v>20.515981281044724</v>
      </c>
      <c r="F26" s="97" t="str">
        <f>'Raw Data'!E15</f>
        <v>CAsE-PE 0.5AZA #2</v>
      </c>
      <c r="G26" s="101">
        <f>STDEV('Raw Data'!C15,'Raw Data'!C27)</f>
        <v>1.9656833447336642E-2</v>
      </c>
      <c r="H26" s="108">
        <f t="shared" si="0"/>
        <v>9.5812299582755654E-4</v>
      </c>
      <c r="I26" s="101">
        <f>'Raw Data'!G15</f>
        <v>13.066702190333487</v>
      </c>
      <c r="J26" s="45">
        <f t="shared" si="1"/>
        <v>0.51504605336016351</v>
      </c>
      <c r="K26" t="s">
        <v>182</v>
      </c>
    </row>
    <row r="27" spans="1:11">
      <c r="A27" s="97">
        <v>3.6</v>
      </c>
      <c r="B27" s="97" t="s">
        <v>65</v>
      </c>
      <c r="C27" s="97" t="s">
        <v>154</v>
      </c>
      <c r="D27" s="97">
        <v>3</v>
      </c>
      <c r="E27" s="98">
        <f>AVERAGE('Raw Data'!C95,'Raw Data'!C107)</f>
        <v>19.55334147662753</v>
      </c>
      <c r="F27" s="97" t="str">
        <f>'Raw Data'!E95</f>
        <v>CAsE-PE 0.5AZA #3</v>
      </c>
      <c r="G27" s="101">
        <f>STDEV('Raw Data'!C95,'Raw Data'!C107)</f>
        <v>4.2013066927805993E-2</v>
      </c>
      <c r="H27" s="108">
        <f t="shared" si="0"/>
        <v>2.148638736659153E-3</v>
      </c>
      <c r="I27" s="101">
        <f>'Raw Data'!G95</f>
        <v>13.562681957154005</v>
      </c>
      <c r="J27" s="45">
        <f t="shared" si="1"/>
        <v>1.003759155979802</v>
      </c>
      <c r="K27" t="s">
        <v>182</v>
      </c>
    </row>
    <row r="28" spans="1:11">
      <c r="A28" s="97">
        <v>3.9</v>
      </c>
      <c r="B28" s="97" t="s">
        <v>65</v>
      </c>
      <c r="C28" s="97" t="s">
        <v>155</v>
      </c>
      <c r="D28" s="97">
        <v>1</v>
      </c>
      <c r="E28" s="98">
        <f>AVERAGE('Raw Data'!C58,'Raw Data'!C70)</f>
        <v>19.95556637798191</v>
      </c>
      <c r="F28" s="97" t="str">
        <f>'Raw Data'!E58</f>
        <v>CAsE-PE 1.0AZA #1</v>
      </c>
      <c r="G28" s="101">
        <f>STDEV('Raw Data'!C58,'Raw Data'!C70)</f>
        <v>9.8136365522782737E-2</v>
      </c>
      <c r="H28" s="108">
        <f t="shared" si="0"/>
        <v>4.9177439348983883E-3</v>
      </c>
      <c r="I28" s="101">
        <f>'Raw Data'!G58</f>
        <v>15.761133946184252</v>
      </c>
      <c r="J28" s="45">
        <f t="shared" si="1"/>
        <v>0.75953494435979507</v>
      </c>
      <c r="K28" t="s">
        <v>182</v>
      </c>
    </row>
    <row r="29" spans="1:11">
      <c r="A29" s="97">
        <v>3.9</v>
      </c>
      <c r="B29" s="97" t="s">
        <v>65</v>
      </c>
      <c r="C29" s="97" t="s">
        <v>155</v>
      </c>
      <c r="D29" s="97">
        <v>2</v>
      </c>
      <c r="E29" s="98">
        <f>AVERAGE('Raw Data'!C61,'Raw Data'!C73)</f>
        <v>19.525172271567108</v>
      </c>
      <c r="F29" s="97" t="str">
        <f>'Raw Data'!E61</f>
        <v>CAsE-PE 1.0AZA #2</v>
      </c>
      <c r="G29" s="101">
        <f>STDEV('Raw Data'!C61,'Raw Data'!C73)</f>
        <v>0.19329656388544023</v>
      </c>
      <c r="H29" s="108">
        <f t="shared" si="0"/>
        <v>9.8998647078224252E-3</v>
      </c>
      <c r="I29" s="101">
        <f>'Raw Data'!G61</f>
        <v>14.015983033940259</v>
      </c>
      <c r="J29" s="45">
        <f t="shared" si="1"/>
        <v>1.0235505487991381</v>
      </c>
      <c r="K29" t="s">
        <v>182</v>
      </c>
    </row>
    <row r="30" spans="1:11">
      <c r="A30" s="97">
        <v>3.9</v>
      </c>
      <c r="B30" s="97" t="s">
        <v>65</v>
      </c>
      <c r="C30" s="97" t="s">
        <v>155</v>
      </c>
      <c r="D30" s="97">
        <v>3</v>
      </c>
      <c r="E30" s="98">
        <f>AVERAGE('Raw Data'!C88,'Raw Data'!C100)</f>
        <v>20.266024783783379</v>
      </c>
      <c r="F30" s="97" t="str">
        <f>'Raw Data'!E88</f>
        <v>CAsE-PE 1.0AZA #3</v>
      </c>
      <c r="G30" s="101">
        <f>STDEV('Raw Data'!C88,'Raw Data'!C100)</f>
        <v>0.10731512183294478</v>
      </c>
      <c r="H30" s="108">
        <f t="shared" si="0"/>
        <v>5.2953217504607521E-3</v>
      </c>
      <c r="I30" s="101">
        <f>'Raw Data'!G88</f>
        <v>10.378456090781143</v>
      </c>
      <c r="J30" s="45">
        <f t="shared" si="1"/>
        <v>0.61247796239314845</v>
      </c>
      <c r="K30" t="s">
        <v>182</v>
      </c>
    </row>
    <row r="31" spans="1:11">
      <c r="A31" s="109">
        <v>4.3</v>
      </c>
      <c r="B31" s="109" t="s">
        <v>67</v>
      </c>
      <c r="C31" s="109" t="s">
        <v>153</v>
      </c>
      <c r="D31" s="109">
        <v>1</v>
      </c>
      <c r="E31" s="110">
        <f>AVERAGE('Raw Data'!C91,'Raw Data'!C103)</f>
        <v>19.404848649638932</v>
      </c>
      <c r="F31" s="109" t="str">
        <f>'Raw Data'!E91</f>
        <v>B26 0AZA #1</v>
      </c>
      <c r="G31" s="111">
        <f>STDEV('Raw Data'!C91,'Raw Data'!C103)</f>
        <v>9.7792293353332921E-2</v>
      </c>
      <c r="H31" s="112">
        <f t="shared" si="0"/>
        <v>5.039580319280282E-3</v>
      </c>
      <c r="I31" s="111">
        <f>'Raw Data'!G91</f>
        <v>12.611485221763264</v>
      </c>
      <c r="J31" s="45">
        <f t="shared" si="1"/>
        <v>1.1125776077171421</v>
      </c>
      <c r="K31" t="s">
        <v>182</v>
      </c>
    </row>
    <row r="32" spans="1:11">
      <c r="A32" s="109">
        <v>4.3</v>
      </c>
      <c r="B32" s="109" t="s">
        <v>67</v>
      </c>
      <c r="C32" s="109" t="s">
        <v>153</v>
      </c>
      <c r="D32" s="109">
        <v>2</v>
      </c>
      <c r="E32" s="110">
        <f>AVERAGE('Raw Data'!C24,'Raw Data'!C36)</f>
        <v>20.031349634493878</v>
      </c>
      <c r="F32" s="109" t="str">
        <f>'Raw Data'!E24</f>
        <v>B26 0AZA #2</v>
      </c>
      <c r="G32" s="111">
        <f>STDEV('Raw Data'!C24,'Raw Data'!C36)</f>
        <v>1.0186756441908762</v>
      </c>
      <c r="H32" s="112">
        <f t="shared" si="0"/>
        <v>5.0854069385156263E-2</v>
      </c>
      <c r="I32" s="111">
        <f>'Raw Data'!G24</f>
        <v>17.775144468724427</v>
      </c>
      <c r="J32" s="45">
        <f t="shared" si="1"/>
        <v>0.72066714991113356</v>
      </c>
      <c r="K32" t="s">
        <v>182</v>
      </c>
    </row>
    <row r="33" spans="1:11">
      <c r="A33" s="109">
        <v>4.3</v>
      </c>
      <c r="B33" s="109" t="s">
        <v>67</v>
      </c>
      <c r="C33" s="109" t="s">
        <v>153</v>
      </c>
      <c r="D33" s="109">
        <v>3</v>
      </c>
      <c r="E33" s="110">
        <f>AVERAGE('Raw Data'!C56,'Raw Data'!C68)</f>
        <v>19.723360430890779</v>
      </c>
      <c r="F33" s="109" t="str">
        <f>'Raw Data'!E56</f>
        <v>B26 0AZA #3</v>
      </c>
      <c r="G33" s="111">
        <f>STDEV('Raw Data'!C56,'Raw Data'!C68)</f>
        <v>2.9207880879313943E-2</v>
      </c>
      <c r="H33" s="112">
        <f t="shared" si="0"/>
        <v>1.480877509776097E-3</v>
      </c>
      <c r="I33" s="111">
        <f>'Raw Data'!G56</f>
        <v>13.591353918978662</v>
      </c>
      <c r="J33" s="45">
        <f t="shared" si="1"/>
        <v>0.89217225792647636</v>
      </c>
      <c r="K33" t="s">
        <v>182</v>
      </c>
    </row>
    <row r="34" spans="1:11">
      <c r="A34" s="109">
        <v>4.5999999999999996</v>
      </c>
      <c r="B34" s="109" t="s">
        <v>67</v>
      </c>
      <c r="C34" s="109" t="s">
        <v>154</v>
      </c>
      <c r="D34" s="109">
        <v>1</v>
      </c>
      <c r="E34" s="110">
        <f>AVERAGE('Raw Data'!C99,'Raw Data'!C111)</f>
        <v>19.236859277704482</v>
      </c>
      <c r="F34" s="109" t="str">
        <f>'Raw Data'!E99</f>
        <v>B26 0.5AZA #1</v>
      </c>
      <c r="G34" s="111">
        <f>STDEV('Raw Data'!C99,'Raw Data'!C111)</f>
        <v>0.20842012497595866</v>
      </c>
      <c r="H34" s="112">
        <f t="shared" si="0"/>
        <v>1.0834415429628763E-2</v>
      </c>
      <c r="I34" s="111" t="e">
        <f>'Raw Data'!G99</f>
        <v>#VALUE!</v>
      </c>
      <c r="J34" s="45">
        <f t="shared" si="1"/>
        <v>1.2499716260434077</v>
      </c>
      <c r="K34" t="s">
        <v>182</v>
      </c>
    </row>
    <row r="35" spans="1:11">
      <c r="A35" s="109">
        <v>4.5999999999999996</v>
      </c>
      <c r="B35" s="109" t="s">
        <v>67</v>
      </c>
      <c r="C35" s="109" t="s">
        <v>154</v>
      </c>
      <c r="D35" s="109">
        <v>2</v>
      </c>
      <c r="E35" s="110">
        <f>AVERAGE('Raw Data'!C25,'Raw Data'!C37)</f>
        <v>19.65057250101566</v>
      </c>
      <c r="F35" s="109" t="str">
        <f>'Raw Data'!E25</f>
        <v>B26 0.5AZA #2</v>
      </c>
      <c r="G35" s="111">
        <f>STDEV('Raw Data'!C25,'Raw Data'!C37)</f>
        <v>1.663481808315118E-2</v>
      </c>
      <c r="H35" s="112">
        <f t="shared" si="0"/>
        <v>8.4653096403636036E-4</v>
      </c>
      <c r="I35" s="111">
        <f>'Raw Data'!G25</f>
        <v>13.17842567423294</v>
      </c>
      <c r="J35" s="45">
        <f t="shared" si="1"/>
        <v>0.93833964333586495</v>
      </c>
      <c r="K35" t="s">
        <v>182</v>
      </c>
    </row>
    <row r="36" spans="1:11">
      <c r="A36" s="109">
        <v>4.5999999999999996</v>
      </c>
      <c r="B36" s="109" t="s">
        <v>67</v>
      </c>
      <c r="C36" s="109" t="s">
        <v>154</v>
      </c>
      <c r="D36" s="109">
        <v>3</v>
      </c>
      <c r="E36" s="110">
        <f>AVERAGE('Raw Data'!C19,'Raw Data'!C31)</f>
        <v>19.558041160638314</v>
      </c>
      <c r="F36" s="109" t="str">
        <f>'Raw Data'!E19</f>
        <v>B26 0.5AZA #3</v>
      </c>
      <c r="G36" s="111">
        <f>STDEV('Raw Data'!C19,'Raw Data'!C31)</f>
        <v>0.15608602310434486</v>
      </c>
      <c r="H36" s="112">
        <f t="shared" si="0"/>
        <v>7.9806572561303829E-3</v>
      </c>
      <c r="I36" s="111">
        <f>'Raw Data'!G19</f>
        <v>12.399454713377988</v>
      </c>
      <c r="J36" s="45">
        <f t="shared" si="1"/>
        <v>1.0004946575915221</v>
      </c>
      <c r="K36" t="s">
        <v>182</v>
      </c>
    </row>
    <row r="37" spans="1:11">
      <c r="A37" s="109">
        <v>4.9000000000000004</v>
      </c>
      <c r="B37" s="109" t="s">
        <v>67</v>
      </c>
      <c r="C37" s="109" t="s">
        <v>155</v>
      </c>
      <c r="D37" s="109">
        <v>1</v>
      </c>
      <c r="E37" s="110">
        <f>AVERAGE('Raw Data'!C20,'Raw Data'!C32)</f>
        <v>18.55923404914077</v>
      </c>
      <c r="F37" s="109" t="str">
        <f>'Raw Data'!E20</f>
        <v>B26 1.0AZA #1</v>
      </c>
      <c r="G37" s="111">
        <f>STDEV('Raw Data'!C20,'Raw Data'!C32)</f>
        <v>1.4666843645110741</v>
      </c>
      <c r="H37" s="112">
        <f t="shared" si="0"/>
        <v>7.9027203419473918E-2</v>
      </c>
      <c r="I37" s="111">
        <f>'Raw Data'!G20</f>
        <v>15.965525278289988</v>
      </c>
      <c r="J37" s="45">
        <f t="shared" si="1"/>
        <v>1.9993354863922159</v>
      </c>
      <c r="K37" t="s">
        <v>182</v>
      </c>
    </row>
    <row r="38" spans="1:11">
      <c r="A38" s="109">
        <v>4.9000000000000004</v>
      </c>
      <c r="B38" s="109" t="s">
        <v>67</v>
      </c>
      <c r="C38" s="109" t="s">
        <v>155</v>
      </c>
      <c r="D38" s="109">
        <v>2</v>
      </c>
      <c r="E38" s="110">
        <f>AVERAGE('Raw Data'!C22,'Raw Data'!C34)</f>
        <v>19.433933703687689</v>
      </c>
      <c r="F38" s="109" t="str">
        <f>'Raw Data'!E22</f>
        <v>B26 1.0AZA #2</v>
      </c>
      <c r="G38" s="111">
        <f>STDEV('Raw Data'!C22,'Raw Data'!C34)</f>
        <v>1.0558365146400286</v>
      </c>
      <c r="H38" s="112">
        <f t="shared" si="0"/>
        <v>5.4329531567748335E-2</v>
      </c>
      <c r="I38" s="111">
        <f>'Raw Data'!G22</f>
        <v>16.22713067295258</v>
      </c>
      <c r="J38" s="45">
        <f t="shared" si="1"/>
        <v>1.0903723780757943</v>
      </c>
      <c r="K38" t="s">
        <v>181</v>
      </c>
    </row>
    <row r="39" spans="1:11">
      <c r="A39" s="109">
        <v>4.9000000000000004</v>
      </c>
      <c r="B39" s="109" t="s">
        <v>67</v>
      </c>
      <c r="C39" s="121" t="s">
        <v>155</v>
      </c>
      <c r="D39" s="121">
        <v>3</v>
      </c>
      <c r="E39" s="122">
        <f>AVERAGE('Raw Data'!C16,'Raw Data'!C28)</f>
        <v>20.073524108393826</v>
      </c>
      <c r="F39" s="121" t="str">
        <f>'Raw Data'!E16</f>
        <v>B26 1.0AZA #3</v>
      </c>
      <c r="G39" s="123">
        <f>STDEV('Raw Data'!C16,'Raw Data'!C28)</f>
        <v>3.1705257838650844E-2</v>
      </c>
      <c r="H39" s="124">
        <f t="shared" si="0"/>
        <v>1.5794564854405989E-3</v>
      </c>
      <c r="I39" s="123">
        <f>'Raw Data'!G16</f>
        <v>13.231469253833012</v>
      </c>
      <c r="J39" s="125">
        <f t="shared" si="1"/>
        <v>0.69990475563506183</v>
      </c>
      <c r="K39" s="61" t="s">
        <v>181</v>
      </c>
    </row>
    <row r="40" spans="1:11">
      <c r="C40" s="1" t="s">
        <v>186</v>
      </c>
      <c r="E40" s="43">
        <f>AVERAGE(E4:E39)</f>
        <v>19.677103837247579</v>
      </c>
      <c r="H40" s="46">
        <f>AVERAGE(H4:H39)</f>
        <v>1.1993728583562237E-2</v>
      </c>
      <c r="I40" s="46"/>
      <c r="J40" s="43"/>
    </row>
    <row r="41" spans="1:11">
      <c r="C41" s="1" t="s">
        <v>187</v>
      </c>
      <c r="E41" s="45">
        <f>MIN(E4:E39)</f>
        <v>18.55923404914077</v>
      </c>
      <c r="H41" s="126">
        <f>MIN(H4:H39)</f>
        <v>1.3424007546588562E-4</v>
      </c>
      <c r="J41" s="45">
        <f>MIN(J4:J39)</f>
        <v>0.51504605336016351</v>
      </c>
    </row>
    <row r="42" spans="1:11">
      <c r="C42" s="1" t="s">
        <v>188</v>
      </c>
      <c r="E42" s="45">
        <f>MAX(E4:E39)</f>
        <v>20.515981281044724</v>
      </c>
      <c r="H42" s="126">
        <f>MAX(H4:H39)</f>
        <v>7.9027203419473918E-2</v>
      </c>
      <c r="J42" s="45">
        <f>MAX(J4:J39)</f>
        <v>1.9993354863922159</v>
      </c>
    </row>
    <row r="44" spans="1:11">
      <c r="A44" t="s">
        <v>179</v>
      </c>
    </row>
    <row r="45" spans="1:11">
      <c r="B45" s="88" t="s">
        <v>156</v>
      </c>
      <c r="C45" s="88" t="s">
        <v>157</v>
      </c>
      <c r="D45" s="88" t="s">
        <v>158</v>
      </c>
      <c r="E45" s="102" t="s">
        <v>159</v>
      </c>
      <c r="F45" s="88" t="s">
        <v>160</v>
      </c>
      <c r="G45" s="103" t="s">
        <v>162</v>
      </c>
      <c r="H45" s="103" t="s">
        <v>161</v>
      </c>
      <c r="I45" s="103"/>
      <c r="J45" s="103" t="s">
        <v>165</v>
      </c>
      <c r="K45" s="103" t="s">
        <v>166</v>
      </c>
    </row>
    <row r="46" spans="1:11">
      <c r="A46" s="93">
        <f>A4</f>
        <v>1.3</v>
      </c>
      <c r="B46" s="93" t="str">
        <f>B4</f>
        <v>RWPE1</v>
      </c>
      <c r="C46" s="93" t="str">
        <f>C4</f>
        <v>0 Aza</v>
      </c>
      <c r="D46" s="93"/>
      <c r="E46" s="94">
        <f>AVERAGE(E4:E6)</f>
        <v>19.558754624246991</v>
      </c>
      <c r="F46" s="93" t="s">
        <v>167</v>
      </c>
      <c r="G46" s="99">
        <f>STDEV(E4:E6)</f>
        <v>0.27757989824905727</v>
      </c>
      <c r="H46" s="106">
        <f>G46/E46</f>
        <v>1.4192104946443851E-2</v>
      </c>
      <c r="I46" s="113"/>
      <c r="J46" s="99">
        <f>GEOMEAN(J4:J6)</f>
        <v>1.0000000000000016</v>
      </c>
      <c r="K46" s="114"/>
    </row>
    <row r="47" spans="1:11">
      <c r="A47" s="93">
        <f>A7</f>
        <v>1.6</v>
      </c>
      <c r="B47" s="93" t="str">
        <f>B7</f>
        <v>RWPE1</v>
      </c>
      <c r="C47" s="93" t="str">
        <f>C7</f>
        <v>0.5 Aza</v>
      </c>
      <c r="D47" s="93"/>
      <c r="E47" s="94">
        <f>AVERAGE(E7:E9)</f>
        <v>19.75504972219359</v>
      </c>
      <c r="F47" s="93" t="s">
        <v>168</v>
      </c>
      <c r="G47" s="99">
        <f>STDEV(E7:E9)</f>
        <v>0.14556946446288316</v>
      </c>
      <c r="H47" s="106">
        <f t="shared" ref="H47:H57" si="2">G47/E47</f>
        <v>7.3687217450708192E-3</v>
      </c>
      <c r="I47" s="113"/>
      <c r="J47" s="99">
        <f>GEOMEAN(J7:J9)</f>
        <v>0.87278904709541572</v>
      </c>
      <c r="K47" s="114">
        <f>TTEST(E7:E9,$E$4:$E$6,2,2)</f>
        <v>0.33904461930063601</v>
      </c>
    </row>
    <row r="48" spans="1:11">
      <c r="A48" s="93">
        <f>A10</f>
        <v>1.9</v>
      </c>
      <c r="B48" s="93" t="str">
        <f>B10</f>
        <v>RWPE1</v>
      </c>
      <c r="C48" s="93" t="str">
        <f>C10</f>
        <v>1.0 Aza</v>
      </c>
      <c r="D48" s="93"/>
      <c r="E48" s="94">
        <f>AVERAGE(E10:E12)</f>
        <v>19.598735345075877</v>
      </c>
      <c r="F48" s="93" t="s">
        <v>169</v>
      </c>
      <c r="G48" s="99">
        <f>STDEV(E10:E12)</f>
        <v>0.4837202369725993</v>
      </c>
      <c r="H48" s="106">
        <f t="shared" si="2"/>
        <v>2.4681196437204431E-2</v>
      </c>
      <c r="I48" s="113"/>
      <c r="J48" s="99">
        <f>GEOMEAN(J10:J12)</f>
        <v>0.97266794538200896</v>
      </c>
      <c r="K48" s="114">
        <f>TTEST(E10:E12,$E$4:$E$6,2,2)</f>
        <v>0.90717269742474449</v>
      </c>
    </row>
    <row r="49" spans="1:11">
      <c r="A49" s="95">
        <f>A13</f>
        <v>2.2999999999999998</v>
      </c>
      <c r="B49" s="95" t="str">
        <f>B13</f>
        <v>CTPE</v>
      </c>
      <c r="C49" s="95" t="str">
        <f>C13</f>
        <v>0 Aza</v>
      </c>
      <c r="D49" s="95"/>
      <c r="E49" s="96">
        <f>AVERAGE(E13:E15)</f>
        <v>19.65226394608456</v>
      </c>
      <c r="F49" s="95" t="s">
        <v>170</v>
      </c>
      <c r="G49" s="100">
        <f>STDEV(E13:E15)</f>
        <v>0.27217875670642327</v>
      </c>
      <c r="H49" s="107">
        <f t="shared" si="2"/>
        <v>1.3849740541503928E-2</v>
      </c>
      <c r="I49" s="115"/>
      <c r="J49" s="100">
        <f>GEOMEAN(J13:J15)</f>
        <v>0.93724015946870332</v>
      </c>
      <c r="K49" s="116">
        <f>TTEST(E13:E15,$E$4:$E$6,2,2)</f>
        <v>0.69834376159157718</v>
      </c>
    </row>
    <row r="50" spans="1:11">
      <c r="A50" s="95">
        <f>A16</f>
        <v>2.6</v>
      </c>
      <c r="B50" s="95" t="str">
        <f>B16</f>
        <v>CTPE</v>
      </c>
      <c r="C50" s="95" t="str">
        <f>C16</f>
        <v>0.5 Aza</v>
      </c>
      <c r="D50" s="95"/>
      <c r="E50" s="96">
        <f>AVERAGE(E16:E18)</f>
        <v>19.571829154236589</v>
      </c>
      <c r="F50" s="95" t="s">
        <v>171</v>
      </c>
      <c r="G50" s="100">
        <f>STDEV(E16:E18)</f>
        <v>0.48572128801758235</v>
      </c>
      <c r="H50" s="107">
        <f t="shared" si="2"/>
        <v>2.4817368074789337E-2</v>
      </c>
      <c r="I50" s="115"/>
      <c r="J50" s="100">
        <f>GEOMEAN(J16:J18)</f>
        <v>0.99097836774934345</v>
      </c>
      <c r="K50" s="116">
        <f>TTEST(E16:E18,$E$4:$E$6,2,2)</f>
        <v>0.96965099878613425</v>
      </c>
    </row>
    <row r="51" spans="1:11">
      <c r="A51" s="95">
        <f>A19</f>
        <v>2.9</v>
      </c>
      <c r="B51" s="95" t="str">
        <f>B19</f>
        <v>CTPE</v>
      </c>
      <c r="C51" s="95" t="str">
        <f>C19</f>
        <v>1.0 Aza</v>
      </c>
      <c r="D51" s="95"/>
      <c r="E51" s="96">
        <f>AVERAGE(E19:E21)</f>
        <v>19.689115756844455</v>
      </c>
      <c r="F51" s="95" t="s">
        <v>172</v>
      </c>
      <c r="G51" s="100">
        <f>STDEV(E19:E21)</f>
        <v>0.28830655923070286</v>
      </c>
      <c r="H51" s="107">
        <f t="shared" si="2"/>
        <v>1.4642940942153784E-2</v>
      </c>
      <c r="I51" s="115"/>
      <c r="J51" s="100">
        <f>GEOMEAN(J19:J21)</f>
        <v>0.91360273035784756</v>
      </c>
      <c r="K51" s="116">
        <f>TTEST(E19:E21,$E$4:$E$6,2,2)</f>
        <v>0.60276482896692962</v>
      </c>
    </row>
    <row r="52" spans="1:11">
      <c r="A52" s="97">
        <f>A22</f>
        <v>3.3</v>
      </c>
      <c r="B52" s="97" t="str">
        <f>B22</f>
        <v>CAsE-PE</v>
      </c>
      <c r="C52" s="97" t="str">
        <f>C22</f>
        <v>0 Aza</v>
      </c>
      <c r="D52" s="97"/>
      <c r="E52" s="98">
        <f>AVERAGE(E22:E24)</f>
        <v>19.862882101848751</v>
      </c>
      <c r="F52" s="97" t="s">
        <v>173</v>
      </c>
      <c r="G52" s="101">
        <f>STDEV(E22:E24)</f>
        <v>0.15102442027349267</v>
      </c>
      <c r="H52" s="108">
        <f t="shared" si="2"/>
        <v>7.6033487738134424E-3</v>
      </c>
      <c r="I52" s="117"/>
      <c r="J52" s="101">
        <f>GEOMEAN(J22:J24)</f>
        <v>0.80993190428752171</v>
      </c>
      <c r="K52" s="118">
        <f>TTEST(E22:E24,$E$4:$E$6,2,2)</f>
        <v>0.17085175634949937</v>
      </c>
    </row>
    <row r="53" spans="1:11">
      <c r="A53" s="97">
        <f>A25</f>
        <v>3.6</v>
      </c>
      <c r="B53" s="97" t="str">
        <f>B25</f>
        <v>CAsE-PE</v>
      </c>
      <c r="C53" s="97" t="str">
        <f>C25</f>
        <v>0.5 Aza</v>
      </c>
      <c r="D53" s="97"/>
      <c r="E53" s="98">
        <f>AVERAGE(E25:E27)</f>
        <v>19.963786413461253</v>
      </c>
      <c r="F53" s="97" t="s">
        <v>174</v>
      </c>
      <c r="G53" s="101">
        <f>STDEV(E25:E27)</f>
        <v>0.49672792393096055</v>
      </c>
      <c r="H53" s="108">
        <f t="shared" si="2"/>
        <v>2.4881448521009274E-2</v>
      </c>
      <c r="I53" s="117"/>
      <c r="J53" s="101">
        <f>GEOMEAN(J25:J27)</f>
        <v>0.75521965163193661</v>
      </c>
      <c r="K53" s="118">
        <f>TTEST(E25:E27,$E$4:$E$6,2,2)</f>
        <v>0.285126603300005</v>
      </c>
    </row>
    <row r="54" spans="1:11">
      <c r="A54" s="97">
        <f>A28</f>
        <v>3.9</v>
      </c>
      <c r="B54" s="97" t="str">
        <f>B28</f>
        <v>CAsE-PE</v>
      </c>
      <c r="C54" s="97" t="str">
        <f>C28</f>
        <v>1.0 Aza</v>
      </c>
      <c r="D54" s="97"/>
      <c r="E54" s="98">
        <f>AVERAGE(E28:E30)</f>
        <v>19.9155878111108</v>
      </c>
      <c r="F54" s="97" t="s">
        <v>175</v>
      </c>
      <c r="G54" s="101">
        <f>STDEV(E28:E30)</f>
        <v>0.37204075794338859</v>
      </c>
      <c r="H54" s="108">
        <f t="shared" si="2"/>
        <v>1.8680882606730242E-2</v>
      </c>
      <c r="I54" s="117"/>
      <c r="J54" s="101">
        <f>GEOMEAN(J28:J30)</f>
        <v>0.78087677708887182</v>
      </c>
      <c r="K54" s="118">
        <f>TTEST(E28:E30,$E$4:$E$6,2,2)</f>
        <v>0.25384042348344499</v>
      </c>
    </row>
    <row r="55" spans="1:11">
      <c r="A55" s="109">
        <f>A31</f>
        <v>4.3</v>
      </c>
      <c r="B55" s="109" t="str">
        <f>B31</f>
        <v>B26</v>
      </c>
      <c r="C55" s="109" t="str">
        <f>C31</f>
        <v>0 Aza</v>
      </c>
      <c r="D55" s="109"/>
      <c r="E55" s="110">
        <f>AVERAGE(E31:E33)</f>
        <v>19.719852905007865</v>
      </c>
      <c r="F55" s="109" t="s">
        <v>177</v>
      </c>
      <c r="G55" s="111">
        <f>STDEV(E31:E33)</f>
        <v>0.31326521999644141</v>
      </c>
      <c r="H55" s="112">
        <f t="shared" si="2"/>
        <v>1.5885778738080118E-2</v>
      </c>
      <c r="I55" s="119"/>
      <c r="J55" s="111">
        <f>GEOMEAN(J31:J33)</f>
        <v>0.89434397428389689</v>
      </c>
      <c r="K55" s="120">
        <f>TTEST(E31:E33,$E$4:$E$6,2,2)</f>
        <v>0.54147551790875736</v>
      </c>
    </row>
    <row r="56" spans="1:11">
      <c r="A56" s="109">
        <f>A34</f>
        <v>4.5999999999999996</v>
      </c>
      <c r="B56" s="109" t="str">
        <f>B34</f>
        <v>B26</v>
      </c>
      <c r="C56" s="109" t="str">
        <f>C34</f>
        <v>0.5 Aza</v>
      </c>
      <c r="D56" s="109"/>
      <c r="E56" s="110">
        <f>AVERAGE(E34:E36)</f>
        <v>19.481824313119485</v>
      </c>
      <c r="F56" s="109" t="s">
        <v>176</v>
      </c>
      <c r="G56" s="111">
        <f>STDEV(E34:E36)</f>
        <v>0.21713224926277599</v>
      </c>
      <c r="H56" s="112">
        <f t="shared" si="2"/>
        <v>1.1145375595885772E-2</v>
      </c>
      <c r="I56" s="119"/>
      <c r="J56" s="111">
        <f>GEOMEAN(J34:J36)</f>
        <v>1.0547713654805935</v>
      </c>
      <c r="K56" s="120">
        <f>TTEST(E34:E36,$E$4:$E$6,2,2)</f>
        <v>0.72456800596879734</v>
      </c>
    </row>
    <row r="57" spans="1:11">
      <c r="A57" s="109">
        <f>A37</f>
        <v>4.9000000000000004</v>
      </c>
      <c r="B57" s="109" t="str">
        <f>B37</f>
        <v>B26</v>
      </c>
      <c r="C57" s="109" t="str">
        <f>C37</f>
        <v>1.0 Aza</v>
      </c>
      <c r="D57" s="109"/>
      <c r="E57" s="110">
        <f>AVERAGE(E37:E39)</f>
        <v>19.355563953740759</v>
      </c>
      <c r="F57" s="109" t="s">
        <v>178</v>
      </c>
      <c r="G57" s="111">
        <f>STDEV(E37:E39)</f>
        <v>0.76018087266664003</v>
      </c>
      <c r="H57" s="112">
        <f t="shared" si="2"/>
        <v>3.927454010037891E-2</v>
      </c>
      <c r="I57" s="119"/>
      <c r="J57" s="111">
        <f>GEOMEAN(J37:J39)</f>
        <v>1.1512416325037584</v>
      </c>
      <c r="K57" s="120">
        <f>TTEST(E37:E39,$E$4:$E$6,2,2)</f>
        <v>0.68608422145070413</v>
      </c>
    </row>
    <row r="59" spans="1:11">
      <c r="I59" s="1" t="s">
        <v>187</v>
      </c>
      <c r="J59" s="45">
        <f>MIN(J46:J57)</f>
        <v>0.75521965163193661</v>
      </c>
      <c r="K59" s="127">
        <f>MIN(K46:K57)</f>
        <v>0.17085175634949937</v>
      </c>
    </row>
    <row r="60" spans="1:11">
      <c r="I60" s="1" t="s">
        <v>188</v>
      </c>
      <c r="J60" s="45">
        <f>MAX(J46:J57)</f>
        <v>1.1512416325037584</v>
      </c>
      <c r="K60" s="127">
        <f>MAX(K46:K57)</f>
        <v>0.96965099878613425</v>
      </c>
    </row>
    <row r="62" spans="1:11">
      <c r="I62" s="1" t="s">
        <v>189</v>
      </c>
      <c r="J62" s="43">
        <f>J60-J59</f>
        <v>0.39602198087182183</v>
      </c>
    </row>
  </sheetData>
  <phoneticPr fontId="4" type="noConversion"/>
  <pageMargins left="0.75" right="0.75" top="1" bottom="1" header="0.5" footer="0.5"/>
  <pageSetup scale="56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64"/>
  <sheetViews>
    <sheetView view="pageLayout" topLeftCell="A8" workbookViewId="0">
      <selection activeCell="E77" sqref="E77"/>
    </sheetView>
  </sheetViews>
  <sheetFormatPr baseColWidth="10" defaultRowHeight="13" x14ac:dyDescent="0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1" bestFit="1" customWidth="1"/>
    <col min="5" max="5" width="5.42578125" style="1" customWidth="1"/>
    <col min="6" max="6" width="7.140625" style="1" bestFit="1" customWidth="1"/>
    <col min="7" max="7" width="9" style="1" bestFit="1" customWidth="1"/>
    <col min="8" max="8" width="7" style="1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88" t="s">
        <v>151</v>
      </c>
      <c r="C1" s="24" t="s">
        <v>152</v>
      </c>
      <c r="D1" s="12"/>
    </row>
    <row r="2" spans="1:12">
      <c r="A2" s="2"/>
      <c r="C2" s="11"/>
      <c r="D2" s="12"/>
      <c r="G2" s="22" t="s">
        <v>4</v>
      </c>
      <c r="H2" s="23">
        <f>AVERAGE(D4:D6)</f>
        <v>26.604514450883894</v>
      </c>
      <c r="K2" s="30" t="s">
        <v>1</v>
      </c>
      <c r="L2" s="31">
        <f>AVERAGE(K4:K6)</f>
        <v>7.9892709935397379</v>
      </c>
    </row>
    <row r="3" spans="1:12" ht="40" thickBot="1">
      <c r="A3" s="17"/>
      <c r="B3" s="17"/>
      <c r="C3" s="17"/>
      <c r="D3" s="18" t="s">
        <v>54</v>
      </c>
      <c r="E3" s="18" t="s">
        <v>55</v>
      </c>
      <c r="F3" s="18" t="s">
        <v>60</v>
      </c>
      <c r="G3" s="18" t="s">
        <v>56</v>
      </c>
      <c r="H3" s="19" t="s">
        <v>8</v>
      </c>
      <c r="J3" s="27" t="s">
        <v>72</v>
      </c>
      <c r="K3" s="27" t="s">
        <v>70</v>
      </c>
      <c r="L3" s="29" t="s">
        <v>0</v>
      </c>
    </row>
    <row r="4" spans="1:12">
      <c r="A4">
        <v>1</v>
      </c>
      <c r="B4" t="s">
        <v>62</v>
      </c>
      <c r="C4">
        <v>1</v>
      </c>
      <c r="D4" s="4">
        <f>AVERAGE('Raw Data'!C5,'Raw Data'!C17)</f>
        <v>26.705132897547259</v>
      </c>
      <c r="E4" s="4">
        <f>STDEV('Raw Data'!C5,'Raw Data'!C17)</f>
        <v>9.7081805496156868</v>
      </c>
      <c r="F4" s="10">
        <f t="shared" ref="F4:F15" si="0">E4/D4</f>
        <v>0.36353238109170155</v>
      </c>
      <c r="G4" s="34">
        <f>'Raw Data'!C29-Analysis!D4</f>
        <v>-6.7952484826607531</v>
      </c>
      <c r="H4" s="5">
        <f t="shared" ref="H4:H15" si="1">POWER(2,($H$2-D4))</f>
        <v>0.93263310974442593</v>
      </c>
      <c r="J4" s="36">
        <v>18.676321728655278</v>
      </c>
      <c r="K4" s="37">
        <f t="shared" ref="K4:K15" si="2">D4-J4</f>
        <v>8.0288111688919805</v>
      </c>
      <c r="L4" s="28">
        <f t="shared" ref="L4:L15" si="3">POWER(2,($L$2-K4))</f>
        <v>0.97296500739636393</v>
      </c>
    </row>
    <row r="5" spans="1:12">
      <c r="A5">
        <v>1</v>
      </c>
      <c r="B5" t="s">
        <v>62</v>
      </c>
      <c r="C5">
        <v>2</v>
      </c>
      <c r="D5" s="4">
        <f>AVERAGE('Raw Data'!C9,'Raw Data'!C21)</f>
        <v>26.862743820637093</v>
      </c>
      <c r="E5" s="4">
        <f>STDEV('Raw Data'!C9,'Raw Data'!C21)</f>
        <v>9.2951791990008505</v>
      </c>
      <c r="F5" s="10">
        <f t="shared" si="0"/>
        <v>0.34602493554139102</v>
      </c>
      <c r="G5" s="34">
        <f>'Raw Data'!C33-Analysis!D5</f>
        <v>-7.9664954518552307</v>
      </c>
      <c r="H5" s="6">
        <f t="shared" si="1"/>
        <v>0.83611345817785721</v>
      </c>
      <c r="J5" s="36">
        <v>18.598851705644861</v>
      </c>
      <c r="K5" s="37">
        <f t="shared" si="2"/>
        <v>8.2638921149922311</v>
      </c>
      <c r="L5" s="28">
        <f t="shared" si="3"/>
        <v>0.82666738787926408</v>
      </c>
    </row>
    <row r="6" spans="1:12">
      <c r="A6" s="14">
        <v>1</v>
      </c>
      <c r="B6" s="14" t="s">
        <v>62</v>
      </c>
      <c r="C6" s="14">
        <v>3</v>
      </c>
      <c r="D6" s="15">
        <f>AVERAGE('Raw Data'!C13,'Raw Data'!C25)</f>
        <v>26.24566663446733</v>
      </c>
      <c r="E6" s="15">
        <f>STDEV('Raw Data'!C13,'Raw Data'!C25)</f>
        <v>9.3102367505714287</v>
      </c>
      <c r="F6" s="16">
        <f t="shared" si="0"/>
        <v>0.3547342454752011</v>
      </c>
      <c r="G6" s="35">
        <f>'Raw Data'!C37-Analysis!D6</f>
        <v>-6.6068567261220714</v>
      </c>
      <c r="H6" s="15">
        <f t="shared" si="1"/>
        <v>1.2824013207265221</v>
      </c>
      <c r="J6" s="39">
        <v>18.570556937732327</v>
      </c>
      <c r="K6" s="40">
        <f t="shared" si="2"/>
        <v>7.675109696735003</v>
      </c>
      <c r="L6" s="32">
        <f t="shared" si="3"/>
        <v>1.2432886638219418</v>
      </c>
    </row>
    <row r="7" spans="1:12">
      <c r="A7">
        <v>2</v>
      </c>
      <c r="B7" t="s">
        <v>64</v>
      </c>
      <c r="C7">
        <v>1</v>
      </c>
      <c r="D7" s="4">
        <f>AVERAGE('Raw Data'!C6,'Raw Data'!C18)</f>
        <v>26.605344289912921</v>
      </c>
      <c r="E7" s="4">
        <f>STDEV('Raw Data'!C6,'Raw Data'!C18)</f>
        <v>10.145170124512783</v>
      </c>
      <c r="F7" s="10">
        <f t="shared" si="0"/>
        <v>0.38132076074502053</v>
      </c>
      <c r="G7" s="34">
        <f>'Raw Data'!C30-Analysis!D7</f>
        <v>-7.3120429824985109</v>
      </c>
      <c r="H7" s="6">
        <f t="shared" si="1"/>
        <v>0.99942496481285326</v>
      </c>
      <c r="J7" s="36">
        <v>18.717761369791102</v>
      </c>
      <c r="K7" s="37">
        <f t="shared" si="2"/>
        <v>7.8875829201218188</v>
      </c>
      <c r="L7" s="28">
        <f t="shared" si="3"/>
        <v>1.0730282607646504</v>
      </c>
    </row>
    <row r="8" spans="1:12">
      <c r="A8">
        <v>2</v>
      </c>
      <c r="B8" t="s">
        <v>64</v>
      </c>
      <c r="C8">
        <v>2</v>
      </c>
      <c r="D8" s="4">
        <f>AVERAGE('Raw Data'!C10,'Raw Data'!C22)</f>
        <v>27.920793619827144</v>
      </c>
      <c r="E8" s="4">
        <f>STDEV('Raw Data'!C10,'Raw Data'!C22)</f>
        <v>10.946395880724996</v>
      </c>
      <c r="F8" s="10">
        <f t="shared" si="0"/>
        <v>0.39205174572658741</v>
      </c>
      <c r="G8" s="34">
        <f>'Raw Data'!C34-Analysis!D8</f>
        <v>-9.2334490754657885</v>
      </c>
      <c r="H8" s="6">
        <f t="shared" si="1"/>
        <v>0.40156928512865703</v>
      </c>
      <c r="J8" s="36">
        <v>19.081357683432707</v>
      </c>
      <c r="K8" s="37">
        <f t="shared" si="2"/>
        <v>8.8394359363944375</v>
      </c>
      <c r="L8" s="28">
        <f t="shared" si="3"/>
        <v>0.55472131130126323</v>
      </c>
    </row>
    <row r="9" spans="1:12">
      <c r="A9" s="14">
        <v>2</v>
      </c>
      <c r="B9" s="14" t="s">
        <v>64</v>
      </c>
      <c r="C9" s="14">
        <v>3</v>
      </c>
      <c r="D9" s="15">
        <f>AVERAGE('Raw Data'!C14,'Raw Data'!C26)</f>
        <v>19.890666900213247</v>
      </c>
      <c r="E9" s="15" t="e">
        <f>STDEV('Raw Data'!C14,'Raw Data'!C26)</f>
        <v>#DIV/0!</v>
      </c>
      <c r="F9" s="16" t="e">
        <f t="shared" si="0"/>
        <v>#DIV/0!</v>
      </c>
      <c r="G9" s="35">
        <f>'Raw Data'!C38-Analysis!D9</f>
        <v>2.7213721029177407E-2</v>
      </c>
      <c r="H9" s="15">
        <f t="shared" si="1"/>
        <v>104.97103977592684</v>
      </c>
      <c r="J9" s="39">
        <v>18.95490983153303</v>
      </c>
      <c r="K9" s="40">
        <f t="shared" si="2"/>
        <v>0.93575706868021769</v>
      </c>
      <c r="L9" s="32">
        <f t="shared" si="3"/>
        <v>132.83706341139441</v>
      </c>
    </row>
    <row r="10" spans="1:12">
      <c r="A10">
        <v>3</v>
      </c>
      <c r="B10" t="s">
        <v>66</v>
      </c>
      <c r="C10">
        <v>1</v>
      </c>
      <c r="D10" s="4">
        <f>AVERAGE('Raw Data'!C7,'Raw Data'!C19)</f>
        <v>25.81295326002007</v>
      </c>
      <c r="E10" s="4">
        <f>STDEV('Raw Data'!C7,'Raw Data'!C19)</f>
        <v>8.6896954992929025</v>
      </c>
      <c r="F10" s="10">
        <f t="shared" si="0"/>
        <v>0.33664088768764716</v>
      </c>
      <c r="G10" s="34">
        <f>'Raw Data'!C31-Analysis!D10</f>
        <v>-6.3652815847672777</v>
      </c>
      <c r="H10" s="6">
        <f t="shared" si="1"/>
        <v>1.7309465674405677</v>
      </c>
      <c r="I10" s="46"/>
      <c r="J10" s="36">
        <v>18.897715825781347</v>
      </c>
      <c r="K10" s="37">
        <f t="shared" si="2"/>
        <v>6.9152374342387226</v>
      </c>
      <c r="L10" s="28">
        <f t="shared" si="3"/>
        <v>2.1053112816211019</v>
      </c>
    </row>
    <row r="11" spans="1:12">
      <c r="A11">
        <v>3</v>
      </c>
      <c r="B11" t="s">
        <v>66</v>
      </c>
      <c r="C11">
        <v>2</v>
      </c>
      <c r="D11" s="4">
        <f>AVERAGE('Raw Data'!C11,'Raw Data'!C23)</f>
        <v>26.200485404043945</v>
      </c>
      <c r="E11" s="4">
        <f>STDEV('Raw Data'!C11,'Raw Data'!C23)</f>
        <v>9.3952475707128098</v>
      </c>
      <c r="F11" s="10">
        <f t="shared" si="0"/>
        <v>0.35859059196142562</v>
      </c>
      <c r="G11" s="34">
        <f>'Raw Data'!C35-Analysis!D11</f>
        <v>-7.72870915321257</v>
      </c>
      <c r="H11" s="6">
        <f t="shared" si="1"/>
        <v>1.3231980805597214</v>
      </c>
      <c r="J11" s="36">
        <v>18.88173298631353</v>
      </c>
      <c r="K11" s="37">
        <f t="shared" si="2"/>
        <v>7.3187524177304155</v>
      </c>
      <c r="L11" s="28">
        <f t="shared" si="3"/>
        <v>1.5916449804686295</v>
      </c>
    </row>
    <row r="12" spans="1:12">
      <c r="A12" s="14">
        <v>3</v>
      </c>
      <c r="B12" s="14" t="s">
        <v>66</v>
      </c>
      <c r="C12" s="14">
        <v>3</v>
      </c>
      <c r="D12" s="15">
        <f>AVERAGE('Raw Data'!C15,'Raw Data'!C27)</f>
        <v>20.515981281044724</v>
      </c>
      <c r="E12" s="15">
        <f>STDEV('Raw Data'!C15,'Raw Data'!C27)</f>
        <v>1.9656833447336642E-2</v>
      </c>
      <c r="F12" s="16">
        <f t="shared" si="0"/>
        <v>9.5812299582755654E-4</v>
      </c>
      <c r="G12" s="35">
        <f>'Raw Data'!C39-Analysis!D12</f>
        <v>13.603822483363359</v>
      </c>
      <c r="H12" s="15">
        <f t="shared" si="1"/>
        <v>68.050467595085749</v>
      </c>
      <c r="J12" s="39">
        <v>18.883233719365286</v>
      </c>
      <c r="K12" s="40">
        <f t="shared" si="2"/>
        <v>1.6327475616794374</v>
      </c>
      <c r="L12" s="32">
        <f t="shared" si="3"/>
        <v>81.941558746210092</v>
      </c>
    </row>
    <row r="13" spans="1:12">
      <c r="A13">
        <v>4</v>
      </c>
      <c r="B13" t="s">
        <v>68</v>
      </c>
      <c r="C13">
        <v>1</v>
      </c>
      <c r="D13" s="4">
        <f>AVERAGE('Raw Data'!C8,'Raw Data'!C20)</f>
        <v>27.060547918288798</v>
      </c>
      <c r="E13" s="4">
        <f>STDEV('Raw Data'!C8,'Raw Data'!C20)</f>
        <v>10.555989007228547</v>
      </c>
      <c r="F13" s="10">
        <f t="shared" si="0"/>
        <v>0.39008777793794452</v>
      </c>
      <c r="G13" s="34">
        <f>'Raw Data'!C32-Analysis!D13</f>
        <v>-9.5384163291540887</v>
      </c>
      <c r="H13" s="6">
        <f t="shared" si="1"/>
        <v>0.72898777827222905</v>
      </c>
      <c r="J13" s="36">
        <v>18.565248911341307</v>
      </c>
      <c r="K13" s="37">
        <f t="shared" si="2"/>
        <v>8.4952990069474907</v>
      </c>
      <c r="L13" s="28">
        <f t="shared" si="3"/>
        <v>0.70415844038691067</v>
      </c>
    </row>
    <row r="14" spans="1:12">
      <c r="A14">
        <v>4</v>
      </c>
      <c r="B14" t="s">
        <v>68</v>
      </c>
      <c r="C14">
        <v>2</v>
      </c>
      <c r="D14" s="4">
        <f>AVERAGE('Raw Data'!C12,'Raw Data'!C24)</f>
        <v>29.279078096774562</v>
      </c>
      <c r="E14" s="4">
        <f>STDEV('Raw Data'!C12,'Raw Data'!C24)</f>
        <v>12.059587368310169</v>
      </c>
      <c r="F14" s="10">
        <f t="shared" si="0"/>
        <v>0.41188412177631628</v>
      </c>
      <c r="G14" s="34">
        <f>'Raw Data'!C36-Analysis!D14</f>
        <v>-9.9680409181176266</v>
      </c>
      <c r="H14" s="6">
        <f t="shared" si="1"/>
        <v>0.15663042172908598</v>
      </c>
      <c r="J14" s="36">
        <v>18.847819542518515</v>
      </c>
      <c r="K14" s="37">
        <f t="shared" si="2"/>
        <v>10.431258554256047</v>
      </c>
      <c r="L14" s="28">
        <f t="shared" si="3"/>
        <v>0.18402994451718388</v>
      </c>
    </row>
    <row r="15" spans="1:12">
      <c r="A15" s="14">
        <v>4</v>
      </c>
      <c r="B15" s="14" t="s">
        <v>68</v>
      </c>
      <c r="C15" s="14">
        <v>3</v>
      </c>
      <c r="D15" s="15">
        <f>AVERAGE('Raw Data'!C16,'Raw Data'!C28)</f>
        <v>20.073524108393826</v>
      </c>
      <c r="E15" s="15">
        <f>STDEV('Raw Data'!C16,'Raw Data'!C28)</f>
        <v>3.1705257838650844E-2</v>
      </c>
      <c r="F15" s="16">
        <f t="shared" si="0"/>
        <v>1.5794564854405989E-3</v>
      </c>
      <c r="G15" s="35">
        <f>'Raw Data'!C40-Analysis!D14</f>
        <v>2.0213683757326422</v>
      </c>
      <c r="H15" s="15">
        <f t="shared" si="1"/>
        <v>92.474926430868337</v>
      </c>
      <c r="J15" s="36">
        <v>18.358174359681009</v>
      </c>
      <c r="K15" s="37">
        <f t="shared" si="2"/>
        <v>1.7153497487128178</v>
      </c>
      <c r="L15" s="28">
        <f t="shared" si="3"/>
        <v>77.381738952001214</v>
      </c>
    </row>
    <row r="16" spans="1:12">
      <c r="A16" s="60"/>
      <c r="B16" s="60"/>
      <c r="C16" s="60"/>
      <c r="D16" s="90"/>
      <c r="E16" s="90"/>
      <c r="F16" s="91"/>
      <c r="G16" s="90"/>
      <c r="H16" s="90"/>
      <c r="J16" s="45"/>
      <c r="K16" s="45"/>
      <c r="L16" s="45"/>
    </row>
    <row r="17" spans="1:12">
      <c r="A17" s="60"/>
      <c r="B17" s="60"/>
      <c r="C17" s="60"/>
      <c r="D17" s="90"/>
      <c r="E17" s="90"/>
      <c r="F17" s="91"/>
      <c r="G17" s="90"/>
      <c r="H17" s="90"/>
      <c r="J17" s="45"/>
      <c r="K17" s="45"/>
      <c r="L17" s="45"/>
    </row>
    <row r="18" spans="1:12">
      <c r="A18" s="60"/>
      <c r="B18" s="60"/>
      <c r="C18" s="60"/>
      <c r="D18" s="90"/>
      <c r="E18" s="90"/>
      <c r="F18" s="91"/>
      <c r="G18" s="90"/>
      <c r="H18" s="90"/>
      <c r="J18" s="45"/>
      <c r="K18" s="45"/>
      <c r="L18" s="45"/>
    </row>
    <row r="19" spans="1:12">
      <c r="A19" s="60"/>
      <c r="B19" s="60"/>
      <c r="C19" s="60"/>
      <c r="D19" s="90"/>
      <c r="E19" s="90"/>
      <c r="F19" s="91"/>
      <c r="G19" s="90"/>
      <c r="H19" s="90"/>
      <c r="J19" s="45"/>
      <c r="K19" s="45"/>
      <c r="L19" s="45"/>
    </row>
    <row r="20" spans="1:12">
      <c r="A20" s="60"/>
      <c r="B20" s="60"/>
      <c r="C20" s="60"/>
      <c r="D20" s="90"/>
      <c r="E20" s="90"/>
      <c r="F20" s="91"/>
      <c r="G20" s="90"/>
      <c r="H20" s="90"/>
      <c r="J20" s="45"/>
      <c r="K20" s="45"/>
      <c r="L20" s="45"/>
    </row>
    <row r="21" spans="1:12">
      <c r="A21" s="60"/>
      <c r="B21" s="60"/>
      <c r="C21" s="60"/>
      <c r="D21" s="90"/>
      <c r="E21" s="90"/>
      <c r="F21" s="91"/>
      <c r="G21" s="90"/>
      <c r="H21" s="90"/>
      <c r="J21" s="45"/>
      <c r="K21" s="45"/>
      <c r="L21" s="45"/>
    </row>
    <row r="22" spans="1:12">
      <c r="A22" s="60"/>
      <c r="B22" s="60"/>
      <c r="C22" s="60"/>
      <c r="D22" s="90"/>
      <c r="E22" s="90"/>
      <c r="F22" s="91"/>
      <c r="G22" s="90"/>
      <c r="H22" s="90"/>
      <c r="J22" s="45"/>
      <c r="K22" s="45"/>
      <c r="L22" s="45"/>
    </row>
    <row r="23" spans="1:12">
      <c r="A23" s="60"/>
      <c r="B23" s="60"/>
      <c r="C23" s="60"/>
      <c r="D23" s="90"/>
      <c r="E23" s="90"/>
      <c r="F23" s="91"/>
      <c r="G23" s="90"/>
      <c r="H23" s="90"/>
      <c r="J23" s="45"/>
      <c r="K23" s="45"/>
      <c r="L23" s="45"/>
    </row>
    <row r="24" spans="1:12">
      <c r="A24" s="60"/>
      <c r="B24" s="60"/>
      <c r="C24" s="60"/>
      <c r="D24" s="90"/>
      <c r="E24" s="90"/>
      <c r="F24" s="91"/>
      <c r="G24" s="90"/>
      <c r="H24" s="90"/>
      <c r="J24" s="45"/>
      <c r="K24" s="45"/>
      <c r="L24" s="45"/>
    </row>
    <row r="25" spans="1:12">
      <c r="A25" s="60"/>
      <c r="B25" s="60"/>
      <c r="C25" s="60"/>
      <c r="D25" s="90"/>
      <c r="E25" s="90"/>
      <c r="F25" s="91"/>
      <c r="G25" s="90"/>
      <c r="H25" s="90"/>
      <c r="J25" s="45"/>
      <c r="K25" s="45"/>
      <c r="L25" s="45"/>
    </row>
    <row r="26" spans="1:12">
      <c r="A26" s="60"/>
      <c r="B26" s="60"/>
      <c r="C26" s="60"/>
      <c r="D26" s="90"/>
      <c r="E26" s="90"/>
      <c r="F26" s="91"/>
      <c r="G26" s="90"/>
      <c r="H26" s="90"/>
      <c r="J26" s="45"/>
      <c r="K26" s="45"/>
      <c r="L26" s="45"/>
    </row>
    <row r="27" spans="1:12">
      <c r="A27" s="60"/>
      <c r="B27" s="60"/>
      <c r="C27" s="60"/>
      <c r="D27" s="90"/>
      <c r="E27" s="90"/>
      <c r="F27" s="91"/>
      <c r="G27" s="90"/>
      <c r="H27" s="90"/>
      <c r="J27" s="45"/>
      <c r="K27" s="45"/>
      <c r="L27" s="45"/>
    </row>
    <row r="28" spans="1:12">
      <c r="A28" s="60"/>
      <c r="B28" s="60"/>
      <c r="C28" s="60"/>
      <c r="D28" s="90"/>
      <c r="E28" s="90"/>
      <c r="F28" s="91"/>
      <c r="G28" s="90"/>
      <c r="H28" s="90"/>
      <c r="J28" s="45"/>
      <c r="K28" s="45"/>
      <c r="L28" s="45"/>
    </row>
    <row r="29" spans="1:12">
      <c r="A29" s="60"/>
      <c r="B29" s="60"/>
      <c r="C29" s="60"/>
      <c r="D29" s="90"/>
      <c r="E29" s="90"/>
      <c r="F29" s="91"/>
      <c r="G29" s="90"/>
      <c r="H29" s="90"/>
      <c r="J29" s="45"/>
      <c r="K29" s="45"/>
      <c r="L29" s="45"/>
    </row>
    <row r="30" spans="1:12">
      <c r="A30" s="60"/>
      <c r="B30" s="60"/>
      <c r="C30" s="60"/>
      <c r="D30" s="90"/>
      <c r="E30" s="90"/>
      <c r="F30" s="91"/>
      <c r="G30" s="90"/>
      <c r="H30" s="90"/>
      <c r="J30" s="45"/>
      <c r="K30" s="45"/>
      <c r="L30" s="45"/>
    </row>
    <row r="31" spans="1:12">
      <c r="A31" s="60"/>
      <c r="B31" s="60"/>
      <c r="C31" s="60"/>
      <c r="D31" s="90"/>
      <c r="E31" s="90"/>
      <c r="F31" s="91"/>
      <c r="G31" s="90"/>
      <c r="H31" s="90"/>
      <c r="J31" s="45"/>
      <c r="K31" s="45"/>
      <c r="L31" s="45"/>
    </row>
    <row r="32" spans="1:12">
      <c r="A32" s="60"/>
      <c r="B32" s="60"/>
      <c r="C32" s="60"/>
      <c r="D32" s="90"/>
      <c r="E32" s="90"/>
      <c r="F32" s="91"/>
      <c r="G32" s="90"/>
      <c r="H32" s="90"/>
      <c r="J32" s="45"/>
      <c r="K32" s="45"/>
      <c r="L32" s="45"/>
    </row>
    <row r="33" spans="1:14">
      <c r="A33" s="60"/>
      <c r="B33" s="60"/>
      <c r="C33" s="60"/>
      <c r="D33" s="90"/>
      <c r="E33" s="90"/>
      <c r="F33" s="91"/>
      <c r="G33" s="90"/>
      <c r="H33" s="90"/>
      <c r="J33" s="45"/>
      <c r="K33" s="45"/>
      <c r="L33" s="45"/>
    </row>
    <row r="34" spans="1:14">
      <c r="A34" s="60"/>
      <c r="B34" s="60"/>
      <c r="C34" s="60"/>
      <c r="D34" s="90"/>
      <c r="E34" s="90"/>
      <c r="F34" s="91"/>
      <c r="G34" s="90"/>
      <c r="H34" s="90"/>
      <c r="J34" s="45"/>
      <c r="K34" s="45"/>
      <c r="L34" s="45"/>
    </row>
    <row r="35" spans="1:14">
      <c r="A35" s="60"/>
      <c r="B35" s="60"/>
      <c r="C35" s="60"/>
      <c r="D35" s="90"/>
      <c r="E35" s="90"/>
      <c r="F35" s="91"/>
      <c r="G35" s="90"/>
      <c r="H35" s="90"/>
      <c r="J35" s="45"/>
      <c r="K35" s="45"/>
      <c r="L35" s="45"/>
    </row>
    <row r="36" spans="1:14">
      <c r="A36" s="60"/>
      <c r="B36" s="60"/>
      <c r="C36" s="60"/>
      <c r="D36" s="90"/>
      <c r="E36" s="90"/>
      <c r="F36" s="91"/>
      <c r="G36" s="90"/>
      <c r="H36" s="90"/>
      <c r="J36" s="45"/>
      <c r="K36" s="45"/>
      <c r="L36" s="45"/>
    </row>
    <row r="37" spans="1:14">
      <c r="A37" s="60"/>
      <c r="B37" s="60"/>
      <c r="C37" s="60"/>
      <c r="D37" s="90"/>
      <c r="E37" s="90"/>
      <c r="F37" s="91"/>
      <c r="G37" s="90"/>
      <c r="H37" s="90"/>
      <c r="J37" s="45"/>
      <c r="K37" s="45"/>
      <c r="L37" s="45"/>
    </row>
    <row r="38" spans="1:14">
      <c r="A38" s="60"/>
      <c r="B38" s="60"/>
      <c r="C38" s="60"/>
      <c r="D38" s="90"/>
      <c r="E38" s="90"/>
      <c r="F38" s="91"/>
      <c r="G38" s="90"/>
      <c r="H38" s="90"/>
      <c r="J38" s="45"/>
      <c r="K38" s="45"/>
      <c r="L38" s="45"/>
    </row>
    <row r="39" spans="1:14">
      <c r="A39" s="60"/>
      <c r="B39" s="60"/>
      <c r="C39" s="60"/>
      <c r="D39" s="90"/>
      <c r="E39" s="90"/>
      <c r="F39" s="91"/>
      <c r="G39" s="90"/>
      <c r="H39" s="90"/>
      <c r="J39" s="45"/>
      <c r="K39" s="45"/>
      <c r="L39" s="45"/>
    </row>
    <row r="40" spans="1:14">
      <c r="F40" s="10"/>
    </row>
    <row r="41" spans="1:14" ht="27" thickBot="1">
      <c r="A41" s="17"/>
      <c r="B41" s="20" t="s">
        <v>7</v>
      </c>
      <c r="C41" s="17"/>
      <c r="D41" s="18" t="s">
        <v>9</v>
      </c>
      <c r="E41" s="18" t="s">
        <v>55</v>
      </c>
      <c r="F41" s="18" t="s">
        <v>60</v>
      </c>
      <c r="G41" s="21"/>
      <c r="H41" s="18" t="s">
        <v>10</v>
      </c>
      <c r="I41" s="19" t="s">
        <v>69</v>
      </c>
      <c r="L41" s="18" t="s">
        <v>10</v>
      </c>
      <c r="M41" s="19" t="s">
        <v>69</v>
      </c>
    </row>
    <row r="42" spans="1:14">
      <c r="A42">
        <v>1</v>
      </c>
      <c r="B42" t="s">
        <v>50</v>
      </c>
      <c r="D42" s="5">
        <f>AVERAGE(D4:D6)</f>
        <v>26.604514450883894</v>
      </c>
      <c r="E42" s="1">
        <f>STDEV(D4:D6)</f>
        <v>0.3206074192521271</v>
      </c>
      <c r="F42" s="13">
        <f>E42/D42</f>
        <v>1.2050865271156092E-2</v>
      </c>
      <c r="H42" s="41">
        <f>GEOMEAN(H4:H6)</f>
        <v>1</v>
      </c>
      <c r="L42" s="38">
        <f>GEOMEAN(L4:L6)</f>
        <v>0.99999999999999978</v>
      </c>
    </row>
    <row r="43" spans="1:14">
      <c r="A43">
        <v>2</v>
      </c>
      <c r="B43" t="s">
        <v>51</v>
      </c>
      <c r="D43" s="5">
        <f>AVERAGE(D7:D9)</f>
        <v>24.805601603317768</v>
      </c>
      <c r="E43" s="1">
        <f>STDEV(D7:D9)</f>
        <v>4.306975631081376</v>
      </c>
      <c r="F43" s="13">
        <f t="shared" ref="F43:F45" si="4">E43/D43</f>
        <v>0.17362915441265955</v>
      </c>
      <c r="H43" s="41">
        <f>GEOMEAN(H7:H9)</f>
        <v>3.479579204971361</v>
      </c>
      <c r="I43" s="3">
        <f>TTEST(D4:D6,D7:D9,2,2)</f>
        <v>0.51055734374109019</v>
      </c>
      <c r="J43" s="45"/>
      <c r="L43" s="41">
        <f>GEOMEAN(L7:L9)</f>
        <v>4.2920861040875966</v>
      </c>
      <c r="M43" s="3">
        <f>TTEST(K4:K6,K7:K9,2,2)</f>
        <v>0.44734219996691488</v>
      </c>
    </row>
    <row r="44" spans="1:14">
      <c r="A44">
        <v>3</v>
      </c>
      <c r="B44" t="s">
        <v>52</v>
      </c>
      <c r="D44" s="5">
        <f>AVERAGE(D10:D12)</f>
        <v>24.176473315036247</v>
      </c>
      <c r="E44" s="1">
        <f>STDEV(D10:D12)</f>
        <v>3.1759953933923466</v>
      </c>
      <c r="F44" s="13">
        <f t="shared" si="4"/>
        <v>0.1313671912361625</v>
      </c>
      <c r="H44" s="41">
        <f>GEOMEAN(H10:H12)</f>
        <v>5.3816222791549277</v>
      </c>
      <c r="I44" s="3">
        <f>TTEST(D4:D6,D10:D12,2,2)</f>
        <v>0.25808157231375628</v>
      </c>
      <c r="J44" s="45"/>
      <c r="L44" s="41">
        <f>GEOMEAN(L10:L12)</f>
        <v>6.4996341860561859</v>
      </c>
      <c r="M44" s="3">
        <f>TTEST(K4:K6,K10:K12,2,2)</f>
        <v>0.21607468209825331</v>
      </c>
    </row>
    <row r="45" spans="1:14">
      <c r="A45">
        <v>4</v>
      </c>
      <c r="B45" t="s">
        <v>53</v>
      </c>
      <c r="D45" s="5">
        <f>AVERAGE(D13:D15)</f>
        <v>25.471050041152395</v>
      </c>
      <c r="E45" s="1">
        <f>STDEV(D13:D15)</f>
        <v>4.8042099958592583</v>
      </c>
      <c r="F45" s="13">
        <f t="shared" si="4"/>
        <v>0.18861452465042935</v>
      </c>
      <c r="H45" s="45">
        <f>GEOMEAN(H13:H15)</f>
        <v>2.1938492730278392</v>
      </c>
      <c r="I45" s="3">
        <f>TTEST(D4:D6,D13:D15,2,2)</f>
        <v>0.70434536096816591</v>
      </c>
      <c r="J45" s="45">
        <f>-1/H45</f>
        <v>-0.45581982877969135</v>
      </c>
      <c r="L45" s="45">
        <f>GEOMEAN(L13:L15)</f>
        <v>2.1564155582448423</v>
      </c>
      <c r="M45" s="3">
        <f>TTEST(K4:K6,K13:K15,2,2)</f>
        <v>0.69695587547639148</v>
      </c>
      <c r="N45" s="45">
        <f>-1/L45</f>
        <v>-0.46373251026528656</v>
      </c>
    </row>
    <row r="64" spans="4:8" s="60" customFormat="1">
      <c r="D64" s="89"/>
      <c r="E64" s="89"/>
      <c r="F64" s="89"/>
      <c r="G64" s="89"/>
      <c r="H64" s="89"/>
    </row>
  </sheetData>
  <phoneticPr fontId="4" type="noConversion"/>
  <conditionalFormatting sqref="I43:I45 M43:M45">
    <cfRule type="cellIs" dxfId="1" priority="0" stopIfTrue="1" operator="lessThanOrEqual">
      <formula>0.05</formula>
    </cfRule>
  </conditionalFormatting>
  <conditionalFormatting sqref="G4:G39">
    <cfRule type="cellIs" dxfId="0" priority="1" stopIfTrue="1" operator="lessThanOrEqual">
      <formula>5</formula>
    </cfRule>
  </conditionalFormatting>
  <pageMargins left="0.75" right="0.75" top="1" bottom="1" header="0.5" footer="0.5"/>
  <pageSetup scale="44" orientation="portrait" horizontalDpi="4294967292" verticalDpi="4294967292"/>
  <headerFooter>
    <oddHeader>&amp;C&amp;"Verdana,Bold"&amp;14qPCR #46_x000D_RWPE1 Endpoint 5-Aza-dC Treated Comparison&amp;R&amp;14 1/13/14</oddHeader>
  </headerFooter>
  <colBreaks count="1" manualBreakCount="1">
    <brk id="20" max="1048575" man="1"/>
  </colBreaks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13" sqref="F13"/>
    </sheetView>
  </sheetViews>
  <sheetFormatPr baseColWidth="10" defaultRowHeight="13" x14ac:dyDescent="0"/>
  <sheetData>
    <row r="1" spans="1:8">
      <c r="A1" s="7" t="s">
        <v>6</v>
      </c>
    </row>
    <row r="2" spans="1:8">
      <c r="A2" s="7"/>
      <c r="B2" t="s">
        <v>2</v>
      </c>
      <c r="C2" t="s">
        <v>2</v>
      </c>
      <c r="D2" t="s">
        <v>3</v>
      </c>
      <c r="F2" t="s">
        <v>71</v>
      </c>
    </row>
    <row r="3" spans="1:8">
      <c r="B3" s="25">
        <v>39709</v>
      </c>
      <c r="C3" s="25">
        <v>39710</v>
      </c>
      <c r="D3" s="25">
        <v>39710</v>
      </c>
      <c r="H3" s="25">
        <v>39765</v>
      </c>
    </row>
    <row r="4" spans="1:8">
      <c r="A4" t="s">
        <v>61</v>
      </c>
      <c r="B4" s="26">
        <v>18.217810097372912</v>
      </c>
      <c r="C4" s="26">
        <v>18.761440820421718</v>
      </c>
      <c r="D4" s="26">
        <v>18.5498190637081</v>
      </c>
      <c r="F4" s="26">
        <f>AVERAGE(C4,D4)</f>
        <v>18.655629942064909</v>
      </c>
      <c r="H4" s="43">
        <v>18.676321728655278</v>
      </c>
    </row>
    <row r="5" spans="1:8">
      <c r="A5" t="s">
        <v>61</v>
      </c>
      <c r="B5" s="26">
        <v>18.807262508065744</v>
      </c>
      <c r="C5" s="26">
        <v>18.92219597877919</v>
      </c>
      <c r="D5" s="26">
        <v>18.808740804304016</v>
      </c>
      <c r="F5" s="26">
        <f t="shared" ref="F5:F15" si="0">AVERAGE(C5,D5)</f>
        <v>18.865468391541604</v>
      </c>
      <c r="H5" s="43">
        <v>18.598851705644861</v>
      </c>
    </row>
    <row r="6" spans="1:8">
      <c r="A6" t="s">
        <v>61</v>
      </c>
      <c r="B6" s="26">
        <v>18.48128509652507</v>
      </c>
      <c r="C6" s="26">
        <v>18.732492463197268</v>
      </c>
      <c r="D6" s="26">
        <v>18.601744185425929</v>
      </c>
      <c r="F6" s="26">
        <f t="shared" si="0"/>
        <v>18.667118324311598</v>
      </c>
      <c r="H6" s="43">
        <v>18.570556937732327</v>
      </c>
    </row>
    <row r="7" spans="1:8">
      <c r="A7" t="s">
        <v>63</v>
      </c>
      <c r="B7" s="26">
        <v>18.790362129136387</v>
      </c>
      <c r="C7" s="26">
        <v>19.021807791398871</v>
      </c>
      <c r="D7" s="26">
        <v>18.997854791937257</v>
      </c>
      <c r="F7" s="26">
        <f t="shared" si="0"/>
        <v>19.009831291668064</v>
      </c>
      <c r="H7" s="43">
        <v>18.717761369791102</v>
      </c>
    </row>
    <row r="8" spans="1:8">
      <c r="A8" t="s">
        <v>63</v>
      </c>
      <c r="B8" s="26">
        <v>19.057852686063896</v>
      </c>
      <c r="C8" s="26">
        <v>19.317050783082529</v>
      </c>
      <c r="D8" s="26">
        <v>19.132175656372269</v>
      </c>
      <c r="F8" s="26">
        <f t="shared" si="0"/>
        <v>19.224613219727399</v>
      </c>
      <c r="H8" s="43">
        <v>19.081357683432707</v>
      </c>
    </row>
    <row r="9" spans="1:8">
      <c r="A9" t="s">
        <v>63</v>
      </c>
      <c r="B9" s="26">
        <v>19.037753026423363</v>
      </c>
      <c r="C9" s="26">
        <v>19.134962448997605</v>
      </c>
      <c r="D9" s="26">
        <v>19.165884669827431</v>
      </c>
      <c r="F9" s="26">
        <f t="shared" si="0"/>
        <v>19.150423559412516</v>
      </c>
      <c r="H9" s="43">
        <v>18.95490983153303</v>
      </c>
    </row>
    <row r="10" spans="1:8">
      <c r="A10" t="s">
        <v>65</v>
      </c>
      <c r="B10" s="26">
        <v>18.9103242850871</v>
      </c>
      <c r="C10" s="26">
        <v>19.122634845724768</v>
      </c>
      <c r="D10" s="26">
        <v>19.05433033340098</v>
      </c>
      <c r="F10" s="26">
        <f t="shared" si="0"/>
        <v>19.088482589562872</v>
      </c>
      <c r="H10" s="43">
        <v>18.897715825781347</v>
      </c>
    </row>
    <row r="11" spans="1:8">
      <c r="A11" t="s">
        <v>65</v>
      </c>
      <c r="B11" s="26">
        <v>19.099949859607896</v>
      </c>
      <c r="C11" s="26">
        <v>19.427112671954148</v>
      </c>
      <c r="D11" s="26">
        <v>19.18716018004428</v>
      </c>
      <c r="F11" s="26">
        <f t="shared" si="0"/>
        <v>19.307136425999214</v>
      </c>
      <c r="H11" s="43">
        <v>18.88173298631353</v>
      </c>
    </row>
    <row r="12" spans="1:8">
      <c r="A12" t="s">
        <v>65</v>
      </c>
      <c r="B12" s="26">
        <v>18.961814350587645</v>
      </c>
      <c r="C12" s="26">
        <v>19.166133892252255</v>
      </c>
      <c r="D12" s="26">
        <v>19.031730590351174</v>
      </c>
      <c r="F12" s="26">
        <f t="shared" si="0"/>
        <v>19.098932241301714</v>
      </c>
      <c r="H12" s="43">
        <v>18.883233719365286</v>
      </c>
    </row>
    <row r="13" spans="1:8">
      <c r="A13" t="s">
        <v>67</v>
      </c>
      <c r="B13" s="26">
        <v>18.593312685043287</v>
      </c>
      <c r="C13" s="26">
        <v>18.895211081594837</v>
      </c>
      <c r="D13" s="26">
        <v>18.991803077484214</v>
      </c>
      <c r="F13" s="26">
        <f t="shared" si="0"/>
        <v>18.943507079539526</v>
      </c>
      <c r="H13" s="43">
        <v>18.565248911341307</v>
      </c>
    </row>
    <row r="14" spans="1:8">
      <c r="A14" t="s">
        <v>67</v>
      </c>
      <c r="B14" s="26">
        <v>18.771909975612139</v>
      </c>
      <c r="C14" s="26">
        <v>19.000458749595719</v>
      </c>
      <c r="D14" s="26">
        <v>18.890641470325196</v>
      </c>
      <c r="F14" s="26">
        <f t="shared" si="0"/>
        <v>18.945550109960458</v>
      </c>
      <c r="H14" s="43">
        <v>18.847819542518515</v>
      </c>
    </row>
    <row r="15" spans="1:8">
      <c r="A15" t="s">
        <v>67</v>
      </c>
      <c r="B15" s="26">
        <v>18.665928392533992</v>
      </c>
      <c r="C15" s="26">
        <v>18.634187546327418</v>
      </c>
      <c r="D15" s="26">
        <v>18.481414863297388</v>
      </c>
      <c r="F15" s="26">
        <f t="shared" si="0"/>
        <v>18.557801204812403</v>
      </c>
      <c r="H15" s="43">
        <v>18.358174359681009</v>
      </c>
    </row>
    <row r="17" spans="2:9">
      <c r="B17" t="s">
        <v>5</v>
      </c>
      <c r="C17" s="26">
        <f>CORREL(B4:B15,C4:C15)</f>
        <v>0.84728501468007567</v>
      </c>
      <c r="D17">
        <f>CORREL(B4:B15,D4:D15)</f>
        <v>0.82943200813841389</v>
      </c>
      <c r="H17" s="42">
        <f>CORREL(B4:B15,H4:H15)</f>
        <v>0.67455698501448202</v>
      </c>
      <c r="I17" s="25">
        <v>39709</v>
      </c>
    </row>
    <row r="18" spans="2:9">
      <c r="D18">
        <f>CORREL(C4:C15,D4:D15)</f>
        <v>0.91710708973981592</v>
      </c>
      <c r="H18" s="42">
        <f>CORREL(C4:C15,H4:H15)</f>
        <v>0.86837596868052513</v>
      </c>
      <c r="I18" s="44">
        <v>39710</v>
      </c>
    </row>
    <row r="19" spans="2:9">
      <c r="H19" s="42">
        <f>CORREL(D4:D15,H4:H15)</f>
        <v>0.80156898179357894</v>
      </c>
      <c r="I19" s="25">
        <v>39710</v>
      </c>
    </row>
  </sheetData>
  <phoneticPr fontId="4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Sheet1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2014-01-15T17:58:30Z</cp:lastPrinted>
  <dcterms:created xsi:type="dcterms:W3CDTF">2012-09-19T20:03:48Z</dcterms:created>
  <dcterms:modified xsi:type="dcterms:W3CDTF">2014-01-16T20:34:00Z</dcterms:modified>
</cp:coreProperties>
</file>