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3600" windowHeight="15120" tabRatio="500"/>
  </bookViews>
  <sheets>
    <sheet name="raw data" sheetId="1" r:id="rId1"/>
    <sheet name="Sheet2" sheetId="2" r:id="rId2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P92" i="1"/>
  <c r="P56"/>
  <c r="O56"/>
  <c r="N56"/>
  <c r="P51"/>
  <c r="O44"/>
  <c r="N44"/>
  <c r="P44"/>
  <c r="P47"/>
  <c r="O32"/>
  <c r="N32"/>
  <c r="P32"/>
  <c r="O20"/>
  <c r="P20"/>
  <c r="N20"/>
  <c r="N8"/>
  <c r="O8"/>
  <c r="P8"/>
  <c r="N78"/>
  <c r="P91"/>
  <c r="L88"/>
  <c r="L89"/>
  <c r="L90"/>
  <c r="L91"/>
  <c r="M91"/>
  <c r="P87"/>
  <c r="M87"/>
  <c r="P88"/>
  <c r="P89"/>
  <c r="P90"/>
  <c r="P95"/>
  <c r="M88"/>
  <c r="M89"/>
  <c r="M90"/>
  <c r="N92"/>
  <c r="N93"/>
  <c r="O92"/>
  <c r="O93"/>
  <c r="N95"/>
  <c r="N94"/>
  <c r="Q93"/>
  <c r="Q92"/>
  <c r="Q91"/>
  <c r="R91"/>
  <c r="O91"/>
  <c r="N91"/>
  <c r="Q90"/>
  <c r="R90"/>
  <c r="O90"/>
  <c r="N90"/>
  <c r="Q89"/>
  <c r="R89"/>
  <c r="O89"/>
  <c r="N89"/>
  <c r="Q88"/>
  <c r="R88"/>
  <c r="O88"/>
  <c r="N88"/>
  <c r="Q87"/>
  <c r="R87"/>
  <c r="P79"/>
  <c r="L76"/>
  <c r="L77"/>
  <c r="L78"/>
  <c r="L79"/>
  <c r="M79"/>
  <c r="P75"/>
  <c r="M75"/>
  <c r="P76"/>
  <c r="M76"/>
  <c r="P77"/>
  <c r="M77"/>
  <c r="P78"/>
  <c r="M78"/>
  <c r="P80"/>
  <c r="P83"/>
  <c r="N80"/>
  <c r="N81"/>
  <c r="O80"/>
  <c r="O81"/>
  <c r="N83"/>
  <c r="N82"/>
  <c r="Q81"/>
  <c r="Q80"/>
  <c r="Q79"/>
  <c r="R79"/>
  <c r="O79"/>
  <c r="N79"/>
  <c r="Q78"/>
  <c r="R78"/>
  <c r="O78"/>
  <c r="Q77"/>
  <c r="R77"/>
  <c r="O77"/>
  <c r="N77"/>
  <c r="Q76"/>
  <c r="R76"/>
  <c r="O76"/>
  <c r="N76"/>
  <c r="Q75"/>
  <c r="R75"/>
  <c r="P67"/>
  <c r="L64"/>
  <c r="L65"/>
  <c r="L66"/>
  <c r="L67"/>
  <c r="M67"/>
  <c r="P63"/>
  <c r="M63"/>
  <c r="P64"/>
  <c r="M64"/>
  <c r="P65"/>
  <c r="M65"/>
  <c r="P66"/>
  <c r="M66"/>
  <c r="P68"/>
  <c r="P71"/>
  <c r="N68"/>
  <c r="N69"/>
  <c r="O68"/>
  <c r="O69"/>
  <c r="N71"/>
  <c r="N70"/>
  <c r="Q69"/>
  <c r="Q68"/>
  <c r="Q67"/>
  <c r="R67"/>
  <c r="O67"/>
  <c r="N67"/>
  <c r="Q66"/>
  <c r="R66"/>
  <c r="O66"/>
  <c r="N66"/>
  <c r="Q65"/>
  <c r="R65"/>
  <c r="O65"/>
  <c r="N65"/>
  <c r="Q64"/>
  <c r="R64"/>
  <c r="O64"/>
  <c r="N64"/>
  <c r="Q63"/>
  <c r="R63"/>
  <c r="P55"/>
  <c r="L52"/>
  <c r="L53"/>
  <c r="L54"/>
  <c r="L55"/>
  <c r="M55"/>
  <c r="M51"/>
  <c r="P52"/>
  <c r="M52"/>
  <c r="P53"/>
  <c r="M53"/>
  <c r="P54"/>
  <c r="M54"/>
  <c r="P59"/>
  <c r="N57"/>
  <c r="O57"/>
  <c r="N59"/>
  <c r="N58"/>
  <c r="Q57"/>
  <c r="Q56"/>
  <c r="Q55"/>
  <c r="R55"/>
  <c r="O55"/>
  <c r="N55"/>
  <c r="Q54"/>
  <c r="R54"/>
  <c r="O54"/>
  <c r="N54"/>
  <c r="Q53"/>
  <c r="R53"/>
  <c r="O53"/>
  <c r="N53"/>
  <c r="Q52"/>
  <c r="R52"/>
  <c r="O52"/>
  <c r="N52"/>
  <c r="Q51"/>
  <c r="R51"/>
  <c r="P43"/>
  <c r="L40"/>
  <c r="L41"/>
  <c r="L42"/>
  <c r="L43"/>
  <c r="M43"/>
  <c r="P39"/>
  <c r="M39"/>
  <c r="P40"/>
  <c r="M40"/>
  <c r="P41"/>
  <c r="M41"/>
  <c r="P42"/>
  <c r="M42"/>
  <c r="N45"/>
  <c r="O45"/>
  <c r="N47"/>
  <c r="N46"/>
  <c r="Q45"/>
  <c r="Q44"/>
  <c r="Q43"/>
  <c r="R43"/>
  <c r="O43"/>
  <c r="N43"/>
  <c r="Q42"/>
  <c r="R42"/>
  <c r="O42"/>
  <c r="N42"/>
  <c r="Q41"/>
  <c r="R41"/>
  <c r="O41"/>
  <c r="N41"/>
  <c r="Q40"/>
  <c r="R40"/>
  <c r="O40"/>
  <c r="N40"/>
  <c r="Q39"/>
  <c r="R39"/>
  <c r="P31"/>
  <c r="L28"/>
  <c r="L29"/>
  <c r="L30"/>
  <c r="L31"/>
  <c r="M31"/>
  <c r="P27"/>
  <c r="M27"/>
  <c r="P28"/>
  <c r="M28"/>
  <c r="P29"/>
  <c r="P30"/>
  <c r="P35"/>
  <c r="M29"/>
  <c r="M30"/>
  <c r="N33"/>
  <c r="O33"/>
  <c r="N35"/>
  <c r="N34"/>
  <c r="Q33"/>
  <c r="Q32"/>
  <c r="Q31"/>
  <c r="R31"/>
  <c r="O31"/>
  <c r="N31"/>
  <c r="Q30"/>
  <c r="R30"/>
  <c r="O30"/>
  <c r="N30"/>
  <c r="Q29"/>
  <c r="R29"/>
  <c r="O29"/>
  <c r="N29"/>
  <c r="Q28"/>
  <c r="R28"/>
  <c r="O28"/>
  <c r="N28"/>
  <c r="Q27"/>
  <c r="R27"/>
  <c r="P19"/>
  <c r="L16"/>
  <c r="L17"/>
  <c r="L18"/>
  <c r="L19"/>
  <c r="M19"/>
  <c r="P15"/>
  <c r="M15"/>
  <c r="P16"/>
  <c r="M16"/>
  <c r="P17"/>
  <c r="M17"/>
  <c r="P18"/>
  <c r="M18"/>
  <c r="P23"/>
  <c r="N21"/>
  <c r="O21"/>
  <c r="N23"/>
  <c r="N22"/>
  <c r="Q21"/>
  <c r="Q20"/>
  <c r="Q19"/>
  <c r="R19"/>
  <c r="O19"/>
  <c r="N19"/>
  <c r="Q18"/>
  <c r="R18"/>
  <c r="O18"/>
  <c r="N18"/>
  <c r="Q17"/>
  <c r="R17"/>
  <c r="O17"/>
  <c r="N17"/>
  <c r="Q16"/>
  <c r="R16"/>
  <c r="O16"/>
  <c r="N16"/>
  <c r="Q15"/>
  <c r="R15"/>
  <c r="N5"/>
  <c r="O5"/>
  <c r="N6"/>
  <c r="O6"/>
  <c r="N7"/>
  <c r="O7"/>
  <c r="O4"/>
  <c r="N4"/>
  <c r="P7"/>
  <c r="L4"/>
  <c r="L5"/>
  <c r="L6"/>
  <c r="L7"/>
  <c r="M7"/>
  <c r="P3"/>
  <c r="M3"/>
  <c r="P4"/>
  <c r="M4"/>
  <c r="P5"/>
  <c r="M5"/>
  <c r="P6"/>
  <c r="M6"/>
  <c r="P11"/>
  <c r="Q4"/>
  <c r="Q5"/>
  <c r="Q6"/>
  <c r="Q7"/>
  <c r="Q3"/>
  <c r="R6"/>
  <c r="K85"/>
  <c r="K73"/>
  <c r="K61"/>
  <c r="K49"/>
  <c r="K37"/>
  <c r="K25"/>
  <c r="K13"/>
  <c r="K1"/>
  <c r="Q9"/>
  <c r="Q8"/>
  <c r="R3"/>
  <c r="R4"/>
  <c r="R5"/>
  <c r="R7"/>
  <c r="R97"/>
  <c r="R96"/>
  <c r="N9"/>
  <c r="O9"/>
  <c r="N10"/>
  <c r="N11"/>
</calcChain>
</file>

<file path=xl/sharedStrings.xml><?xml version="1.0" encoding="utf-8"?>
<sst xmlns="http://schemas.openxmlformats.org/spreadsheetml/2006/main" count="409" uniqueCount="125">
  <si>
    <t>RT</t>
    <phoneticPr fontId="7" type="noConversion"/>
  </si>
  <si>
    <t>H2O</t>
    <phoneticPr fontId="7" type="noConversion"/>
  </si>
  <si>
    <t>noRT</t>
    <phoneticPr fontId="7" type="noConversion"/>
  </si>
  <si>
    <t>A01</t>
  </si>
  <si>
    <t>SYBR</t>
  </si>
  <si>
    <t>A02</t>
  </si>
  <si>
    <t>A03</t>
  </si>
  <si>
    <t>A04</t>
  </si>
  <si>
    <t>A05</t>
  </si>
  <si>
    <t>A06</t>
  </si>
  <si>
    <t>A07</t>
  </si>
  <si>
    <t>A08</t>
  </si>
  <si>
    <t>A09</t>
  </si>
  <si>
    <t>N/A</t>
  </si>
  <si>
    <t>A11</t>
  </si>
  <si>
    <t>A12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</si>
  <si>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</si>
  <si>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</si>
  <si>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</si>
  <si>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</si>
  <si>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</si>
  <si>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</si>
  <si>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</si>
  <si>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</si>
  <si>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</si>
  <si>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</si>
  <si>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</si>
  <si>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</si>
  <si>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</si>
  <si>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</si>
  <si>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</si>
  <si>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</si>
  <si>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</si>
  <si>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</si>
  <si>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</si>
  <si>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</si>
  <si>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</si>
  <si>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</si>
  <si>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</si>
  <si>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</si>
  <si>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</si>
  <si>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</si>
  <si>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</si>
  <si>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</si>
  <si>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</si>
  <si>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</si>
  <si>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</si>
  <si>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</si>
  <si>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</si>
  <si>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</si>
  <si>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</si>
  <si>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</si>
  <si>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</si>
  <si>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</si>
  <si>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</si>
  <si>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</si>
  <si>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</si>
  <si>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</si>
  <si>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</si>
  <si>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</si>
  <si>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</si>
  <si>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</si>
  <si>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</si>
  <si>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</si>
  <si>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</si>
  <si>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</si>
  <si>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</si>
  <si>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</si>
  <si>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</si>
  <si>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</si>
  <si>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</si>
  <si>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</si>
  <si>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</si>
  <si>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</si>
  <si>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</si>
  <si>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</si>
  <si>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</si>
  <si>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</si>
  <si>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</si>
  <si>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</si>
  <si>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</si>
  <si>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</si>
  <si>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</si>
  <si>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</si>
  <si>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</si>
  <si>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</si>
  <si>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G11</t>
  </si>
  <si>
    <t>G12</t>
  </si>
  <si>
    <t>Gene</t>
    <phoneticPr fontId="7" type="noConversion"/>
  </si>
  <si>
    <t>Stdev</t>
  </si>
  <si>
    <t>slope</t>
  </si>
  <si>
    <t>E=</t>
  </si>
  <si>
    <t>ΔE=</t>
  </si>
  <si>
    <t>avgE=</t>
  </si>
  <si>
    <t>Well</t>
  </si>
  <si>
    <t>Fluor</t>
  </si>
  <si>
    <t>Threshold Cycle (Ct)</t>
  </si>
  <si>
    <t>H2O</t>
    <phoneticPr fontId="7" type="noConversion"/>
  </si>
  <si>
    <t>noRT</t>
    <phoneticPr fontId="7" type="noConversion"/>
  </si>
  <si>
    <t>CV</t>
    <phoneticPr fontId="7" type="noConversion"/>
  </si>
  <si>
    <t>Avg Ct</t>
    <phoneticPr fontId="7" type="noConversion"/>
  </si>
  <si>
    <t>Δ 1st dil</t>
    <phoneticPr fontId="7" type="noConversion"/>
  </si>
  <si>
    <t>Δ 2nd dil</t>
    <phoneticPr fontId="7" type="noConversion"/>
  </si>
  <si>
    <t>A10</t>
    <phoneticPr fontId="7" type="noConversion"/>
  </si>
  <si>
    <t>RT</t>
    <phoneticPr fontId="7" type="noConversion"/>
  </si>
  <si>
    <t>Mest</t>
    <phoneticPr fontId="7" type="noConversion"/>
  </si>
  <si>
    <t>Grb10</t>
    <phoneticPr fontId="7" type="noConversion"/>
  </si>
  <si>
    <t>Wnt4</t>
    <phoneticPr fontId="7" type="noConversion"/>
  </si>
  <si>
    <t>Aldh1a1 #1</t>
    <phoneticPr fontId="7" type="noConversion"/>
  </si>
  <si>
    <t>Gata3</t>
    <phoneticPr fontId="7" type="noConversion"/>
  </si>
  <si>
    <t>Kras</t>
    <phoneticPr fontId="7" type="noConversion"/>
  </si>
  <si>
    <t>Esr1</t>
    <phoneticPr fontId="7" type="noConversion"/>
  </si>
  <si>
    <t>Gapdh</t>
    <phoneticPr fontId="7" type="noConversion"/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</si>
  <si>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</si>
  <si>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</si>
  <si>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</si>
  <si>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</si>
  <si>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</si>
  <si>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</si>
  <si>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</si>
  <si>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</si>
  <si>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</si>
  <si>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</si>
  <si>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H11</t>
  </si>
  <si>
    <t>H12</t>
  </si>
</sst>
</file>

<file path=xl/styles.xml><?xml version="1.0" encoding="utf-8"?>
<styleSheet xmlns="http://schemas.openxmlformats.org/spreadsheetml/2006/main">
  <numFmts count="10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##.00"/>
    <numFmt numFmtId="169" formatCode="0.0000"/>
    <numFmt numFmtId="170" formatCode="0.00"/>
    <numFmt numFmtId="171" formatCode="0.00%"/>
    <numFmt numFmtId="172" formatCode="0.000"/>
    <numFmt numFmtId="173" formatCode="0.0"/>
  </numFmts>
  <fonts count="11">
    <font>
      <sz val="10"/>
      <name val="Verdana"/>
    </font>
    <font>
      <b/>
      <sz val="10"/>
      <name val="Verdana"/>
    </font>
    <font>
      <sz val="10"/>
      <name val="Verdana"/>
    </font>
    <font>
      <b/>
      <sz val="10"/>
      <name val="Verdana"/>
    </font>
    <font>
      <sz val="10"/>
      <name val="Verdana"/>
    </font>
    <font>
      <b/>
      <sz val="10"/>
      <name val="Verdana"/>
    </font>
    <font>
      <sz val="10"/>
      <name val="Verdana"/>
    </font>
    <font>
      <sz val="8"/>
      <name val="Verdana"/>
    </font>
    <font>
      <sz val="8.25"/>
      <color indexed="8"/>
      <name val="Tahoma"/>
    </font>
    <font>
      <sz val="10"/>
      <name val="Lucida Grande"/>
    </font>
    <font>
      <sz val="10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49" fontId="0" fillId="0" borderId="0" xfId="0" applyNumberFormat="1" applyAlignment="1" applyProtection="1">
      <alignment vertical="top"/>
    </xf>
    <xf numFmtId="49" fontId="8" fillId="2" borderId="0" xfId="0" applyNumberFormat="1" applyFont="1" applyFill="1" applyAlignment="1" applyProtection="1">
      <alignment vertical="top"/>
    </xf>
    <xf numFmtId="0" fontId="0" fillId="0" borderId="0" xfId="0" applyAlignment="1" applyProtection="1">
      <alignment vertical="top"/>
    </xf>
    <xf numFmtId="49" fontId="0" fillId="0" borderId="3" xfId="0" applyNumberFormat="1" applyBorder="1" applyAlignment="1" applyProtection="1">
      <alignment vertical="top"/>
    </xf>
    <xf numFmtId="49" fontId="8" fillId="2" borderId="3" xfId="0" applyNumberFormat="1" applyFont="1" applyFill="1" applyBorder="1" applyAlignment="1" applyProtection="1">
      <alignment vertical="top"/>
    </xf>
    <xf numFmtId="0" fontId="0" fillId="0" borderId="3" xfId="0" applyBorder="1" applyAlignment="1" applyProtection="1">
      <alignment vertical="top"/>
    </xf>
    <xf numFmtId="0" fontId="0" fillId="0" borderId="3" xfId="0" applyBorder="1"/>
    <xf numFmtId="0" fontId="5" fillId="0" borderId="0" xfId="0" applyFont="1"/>
    <xf numFmtId="0" fontId="6" fillId="0" borderId="2" xfId="0" applyFont="1" applyBorder="1"/>
    <xf numFmtId="0" fontId="5" fillId="0" borderId="2" xfId="0" applyFont="1" applyBorder="1"/>
    <xf numFmtId="168" fontId="6" fillId="0" borderId="0" xfId="0" applyNumberFormat="1" applyFont="1" applyAlignment="1">
      <alignment horizontal="center"/>
    </xf>
    <xf numFmtId="168" fontId="6" fillId="0" borderId="2" xfId="0" applyNumberFormat="1" applyFont="1" applyBorder="1" applyAlignment="1">
      <alignment horizontal="center"/>
    </xf>
    <xf numFmtId="0" fontId="6" fillId="0" borderId="0" xfId="0" applyFont="1" applyAlignment="1">
      <alignment horizontal="right"/>
    </xf>
    <xf numFmtId="0" fontId="9" fillId="0" borderId="0" xfId="0" applyFont="1" applyFill="1" applyAlignment="1">
      <alignment horizontal="right"/>
    </xf>
    <xf numFmtId="171" fontId="0" fillId="0" borderId="0" xfId="0" applyNumberFormat="1"/>
    <xf numFmtId="171" fontId="0" fillId="0" borderId="0" xfId="0" applyNumberFormat="1"/>
    <xf numFmtId="170" fontId="6" fillId="0" borderId="0" xfId="0" applyNumberFormat="1" applyFont="1" applyAlignment="1">
      <alignment horizontal="center"/>
    </xf>
    <xf numFmtId="170" fontId="6" fillId="0" borderId="2" xfId="0" applyNumberFormat="1" applyFont="1" applyBorder="1" applyAlignment="1">
      <alignment horizontal="center"/>
    </xf>
    <xf numFmtId="170" fontId="6" fillId="0" borderId="4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170" fontId="0" fillId="0" borderId="0" xfId="0" applyNumberFormat="1"/>
    <xf numFmtId="172" fontId="0" fillId="0" borderId="0" xfId="0" applyNumberFormat="1"/>
    <xf numFmtId="169" fontId="0" fillId="0" borderId="0" xfId="0" applyNumberFormat="1"/>
    <xf numFmtId="170" fontId="0" fillId="0" borderId="0" xfId="0" applyNumberFormat="1"/>
    <xf numFmtId="170" fontId="0" fillId="0" borderId="0" xfId="0" applyNumberFormat="1" applyAlignment="1">
      <alignment horizontal="center"/>
    </xf>
    <xf numFmtId="170" fontId="6" fillId="0" borderId="0" xfId="0" applyNumberFormat="1" applyFont="1" applyBorder="1" applyAlignment="1">
      <alignment horizontal="center"/>
    </xf>
    <xf numFmtId="170" fontId="5" fillId="0" borderId="2" xfId="0" applyNumberFormat="1" applyFont="1" applyFill="1" applyBorder="1" applyAlignment="1">
      <alignment horizontal="center"/>
    </xf>
    <xf numFmtId="170" fontId="6" fillId="0" borderId="0" xfId="0" applyNumberFormat="1" applyFont="1" applyAlignment="1">
      <alignment horizontal="center"/>
    </xf>
    <xf numFmtId="170" fontId="6" fillId="0" borderId="2" xfId="0" applyNumberFormat="1" applyFont="1" applyBorder="1" applyAlignment="1">
      <alignment horizontal="center"/>
    </xf>
    <xf numFmtId="170" fontId="6" fillId="0" borderId="5" xfId="0" applyNumberFormat="1" applyFont="1" applyBorder="1" applyAlignment="1">
      <alignment horizontal="center"/>
    </xf>
    <xf numFmtId="170" fontId="0" fillId="0" borderId="0" xfId="0" applyNumberFormat="1" applyAlignment="1">
      <alignment horizontal="center"/>
    </xf>
    <xf numFmtId="170" fontId="6" fillId="0" borderId="0" xfId="0" applyNumberFormat="1" applyFont="1" applyBorder="1" applyAlignment="1">
      <alignment horizontal="center"/>
    </xf>
    <xf numFmtId="170" fontId="5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6" fillId="0" borderId="0" xfId="0" applyNumberFormat="1" applyFont="1" applyAlignment="1">
      <alignment horizontal="center"/>
    </xf>
    <xf numFmtId="170" fontId="6" fillId="0" borderId="6" xfId="0" applyNumberFormat="1" applyFont="1" applyBorder="1" applyAlignment="1">
      <alignment horizontal="center"/>
    </xf>
    <xf numFmtId="170" fontId="6" fillId="0" borderId="7" xfId="0" applyNumberFormat="1" applyFont="1" applyBorder="1" applyAlignment="1">
      <alignment horizontal="center"/>
    </xf>
    <xf numFmtId="170" fontId="6" fillId="0" borderId="3" xfId="0" applyNumberFormat="1" applyFont="1" applyBorder="1" applyAlignment="1">
      <alignment horizontal="center"/>
    </xf>
    <xf numFmtId="170" fontId="6" fillId="0" borderId="3" xfId="0" applyNumberFormat="1" applyFont="1" applyBorder="1" applyAlignment="1">
      <alignment horizontal="center"/>
    </xf>
    <xf numFmtId="171" fontId="0" fillId="0" borderId="3" xfId="0" applyNumberFormat="1" applyBorder="1"/>
    <xf numFmtId="171" fontId="0" fillId="0" borderId="0" xfId="0" applyNumberFormat="1" applyBorder="1"/>
    <xf numFmtId="171" fontId="0" fillId="0" borderId="2" xfId="0" applyNumberFormat="1" applyBorder="1"/>
    <xf numFmtId="170" fontId="0" fillId="0" borderId="0" xfId="0" applyNumberFormat="1"/>
    <xf numFmtId="172" fontId="0" fillId="0" borderId="0" xfId="0" applyNumberFormat="1"/>
    <xf numFmtId="0" fontId="0" fillId="0" borderId="2" xfId="0" applyBorder="1"/>
    <xf numFmtId="0" fontId="3" fillId="0" borderId="2" xfId="0" applyFont="1" applyBorder="1" applyAlignment="1">
      <alignment horizontal="center"/>
    </xf>
    <xf numFmtId="170" fontId="0" fillId="0" borderId="2" xfId="0" applyNumberFormat="1" applyBorder="1" applyAlignment="1">
      <alignment horizontal="center"/>
    </xf>
    <xf numFmtId="170" fontId="0" fillId="0" borderId="0" xfId="0" applyNumberFormat="1" applyAlignment="1" applyProtection="1">
      <alignment horizontal="center" vertical="top"/>
    </xf>
    <xf numFmtId="170" fontId="0" fillId="0" borderId="3" xfId="0" applyNumberFormat="1" applyBorder="1" applyAlignment="1" applyProtection="1">
      <alignment horizontal="center" vertical="top"/>
    </xf>
    <xf numFmtId="170" fontId="0" fillId="0" borderId="0" xfId="0" applyNumberFormat="1" applyAlignment="1">
      <alignment horizontal="center"/>
    </xf>
    <xf numFmtId="49" fontId="0" fillId="0" borderId="8" xfId="0" applyNumberFormat="1" applyBorder="1" applyAlignment="1" applyProtection="1">
      <alignment vertical="top"/>
    </xf>
    <xf numFmtId="49" fontId="8" fillId="2" borderId="8" xfId="0" applyNumberFormat="1" applyFont="1" applyFill="1" applyBorder="1" applyAlignment="1" applyProtection="1">
      <alignment vertical="top"/>
    </xf>
    <xf numFmtId="0" fontId="0" fillId="0" borderId="8" xfId="0" applyBorder="1" applyAlignment="1" applyProtection="1">
      <alignment vertical="top"/>
    </xf>
    <xf numFmtId="170" fontId="0" fillId="0" borderId="8" xfId="0" applyNumberFormat="1" applyBorder="1" applyAlignment="1" applyProtection="1">
      <alignment horizontal="center" vertical="top"/>
    </xf>
    <xf numFmtId="0" fontId="0" fillId="0" borderId="8" xfId="0" applyBorder="1"/>
    <xf numFmtId="169" fontId="0" fillId="0" borderId="8" xfId="0" applyNumberFormat="1" applyBorder="1"/>
    <xf numFmtId="49" fontId="0" fillId="0" borderId="0" xfId="0" applyNumberFormat="1" applyBorder="1" applyAlignment="1" applyProtection="1">
      <alignment vertical="top"/>
    </xf>
    <xf numFmtId="49" fontId="8" fillId="2" borderId="0" xfId="0" applyNumberFormat="1" applyFont="1" applyFill="1" applyBorder="1" applyAlignment="1" applyProtection="1">
      <alignment vertical="top"/>
    </xf>
    <xf numFmtId="0" fontId="0" fillId="0" borderId="0" xfId="0" applyBorder="1" applyAlignment="1" applyProtection="1">
      <alignment vertical="top"/>
    </xf>
    <xf numFmtId="170" fontId="0" fillId="0" borderId="0" xfId="0" applyNumberFormat="1" applyBorder="1" applyAlignment="1" applyProtection="1">
      <alignment horizontal="center" vertical="top"/>
    </xf>
    <xf numFmtId="0" fontId="0" fillId="0" borderId="0" xfId="0" applyBorder="1"/>
    <xf numFmtId="172" fontId="0" fillId="0" borderId="0" xfId="0" applyNumberFormat="1" applyBorder="1"/>
    <xf numFmtId="49" fontId="4" fillId="0" borderId="8" xfId="0" applyNumberFormat="1" applyFont="1" applyBorder="1" applyAlignment="1" applyProtection="1">
      <alignment vertical="top"/>
    </xf>
    <xf numFmtId="49" fontId="10" fillId="0" borderId="8" xfId="0" applyNumberFormat="1" applyFont="1" applyBorder="1" applyAlignment="1" applyProtection="1">
      <alignment vertical="top"/>
    </xf>
    <xf numFmtId="0" fontId="10" fillId="0" borderId="8" xfId="0" applyFont="1" applyBorder="1" applyAlignment="1" applyProtection="1">
      <alignment vertical="top"/>
    </xf>
    <xf numFmtId="170" fontId="10" fillId="0" borderId="8" xfId="0" applyNumberFormat="1" applyFont="1" applyBorder="1" applyAlignment="1" applyProtection="1">
      <alignment horizontal="center" vertical="top"/>
    </xf>
    <xf numFmtId="0" fontId="10" fillId="0" borderId="8" xfId="0" applyFont="1" applyBorder="1"/>
    <xf numFmtId="169" fontId="10" fillId="0" borderId="8" xfId="0" applyNumberFormat="1" applyFont="1" applyBorder="1"/>
    <xf numFmtId="170" fontId="1" fillId="0" borderId="0" xfId="0" applyNumberFormat="1" applyFont="1" applyAlignment="1" applyProtection="1">
      <alignment horizontal="center" vertical="top"/>
    </xf>
    <xf numFmtId="173" fontId="0" fillId="0" borderId="0" xfId="0" applyNumberFormat="1" applyAlignment="1">
      <alignment horizontal="center"/>
    </xf>
    <xf numFmtId="170" fontId="2" fillId="0" borderId="8" xfId="0" applyNumberFormat="1" applyFont="1" applyBorder="1" applyAlignment="1" applyProtection="1">
      <alignment horizontal="center" vertical="top"/>
    </xf>
    <xf numFmtId="168" fontId="6" fillId="3" borderId="0" xfId="0" applyNumberFormat="1" applyFont="1" applyFill="1" applyAlignment="1">
      <alignment horizontal="center"/>
    </xf>
    <xf numFmtId="170" fontId="6" fillId="3" borderId="0" xfId="0" applyNumberFormat="1" applyFont="1" applyFill="1" applyBorder="1" applyAlignment="1">
      <alignment horizontal="center"/>
    </xf>
    <xf numFmtId="170" fontId="6" fillId="3" borderId="3" xfId="0" applyNumberFormat="1" applyFont="1" applyFill="1" applyBorder="1" applyAlignment="1">
      <alignment horizontal="center"/>
    </xf>
    <xf numFmtId="170" fontId="5" fillId="0" borderId="1" xfId="0" applyNumberFormat="1" applyFont="1" applyBorder="1" applyAlignment="1">
      <alignment horizontal="center"/>
    </xf>
    <xf numFmtId="170" fontId="0" fillId="0" borderId="1" xfId="0" applyNumberFormat="1" applyBorder="1" applyAlignment="1">
      <alignment horizontal="center"/>
    </xf>
    <xf numFmtId="170" fontId="6" fillId="3" borderId="2" xfId="0" applyNumberFormat="1" applyFont="1" applyFill="1" applyBorder="1" applyAlignment="1">
      <alignment horizontal="center"/>
    </xf>
    <xf numFmtId="168" fontId="6" fillId="3" borderId="2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qPCR #5: Efficiency Curve</a:t>
            </a:r>
          </a:p>
        </c:rich>
      </c:tx>
      <c:layout/>
    </c:title>
    <c:plotArea>
      <c:layout/>
      <c:scatterChart>
        <c:scatterStyle val="lineMarker"/>
        <c:ser>
          <c:idx val="3"/>
          <c:order val="0"/>
          <c:tx>
            <c:strRef>
              <c:f>'raw data'!$K$37:$Q$37</c:f>
              <c:strCache>
                <c:ptCount val="1"/>
                <c:pt idx="0">
                  <c:v>Aldh1a1 #1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data'!$Q$39:$Q$43</c:f>
                <c:numCache>
                  <c:formatCode>General</c:formatCode>
                  <c:ptCount val="5"/>
                  <c:pt idx="0">
                    <c:v>0.950476532006471</c:v>
                  </c:pt>
                  <c:pt idx="1">
                    <c:v>0.882969002895139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data'!$Q$39:$Q$43</c:f>
                <c:numCache>
                  <c:formatCode>General</c:formatCode>
                  <c:ptCount val="5"/>
                  <c:pt idx="0">
                    <c:v>0.950476532006471</c:v>
                  </c:pt>
                  <c:pt idx="1">
                    <c:v>0.882969002895139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data'!$M$39:$M$43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data'!$P$39:$P$40</c:f>
              <c:numCache>
                <c:formatCode>0.00</c:formatCode>
                <c:ptCount val="2"/>
                <c:pt idx="0">
                  <c:v>30.40092674146837</c:v>
                </c:pt>
                <c:pt idx="1">
                  <c:v>34.87466967218997</c:v>
                </c:pt>
              </c:numCache>
            </c:numRef>
          </c:yVal>
        </c:ser>
        <c:ser>
          <c:idx val="7"/>
          <c:order val="1"/>
          <c:tx>
            <c:strRef>
              <c:f>'raw data'!$K$85:$Q$85</c:f>
              <c:strCache>
                <c:ptCount val="1"/>
                <c:pt idx="0">
                  <c:v>Gapdh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data'!$Q$87:$Q$91</c:f>
                <c:numCache>
                  <c:formatCode>General</c:formatCode>
                  <c:ptCount val="5"/>
                  <c:pt idx="0">
                    <c:v>0.412820482526034</c:v>
                  </c:pt>
                  <c:pt idx="1">
                    <c:v>0.23587033111611</c:v>
                  </c:pt>
                  <c:pt idx="2">
                    <c:v>0.118201298978673</c:v>
                  </c:pt>
                  <c:pt idx="3">
                    <c:v>1.011731679463742</c:v>
                  </c:pt>
                  <c:pt idx="4">
                    <c:v>0.300833824223548</c:v>
                  </c:pt>
                </c:numCache>
              </c:numRef>
            </c:plus>
            <c:minus>
              <c:numRef>
                <c:f>'raw data'!$Q$87:$Q$91</c:f>
                <c:numCache>
                  <c:formatCode>General</c:formatCode>
                  <c:ptCount val="5"/>
                  <c:pt idx="0">
                    <c:v>0.412820482526034</c:v>
                  </c:pt>
                  <c:pt idx="1">
                    <c:v>0.23587033111611</c:v>
                  </c:pt>
                  <c:pt idx="2">
                    <c:v>0.118201298978673</c:v>
                  </c:pt>
                  <c:pt idx="3">
                    <c:v>1.011731679463742</c:v>
                  </c:pt>
                  <c:pt idx="4">
                    <c:v>0.300833824223548</c:v>
                  </c:pt>
                </c:numCache>
              </c:numRef>
            </c:minus>
          </c:errBars>
          <c:xVal>
            <c:numRef>
              <c:f>'raw data'!$M$87:$M$91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data'!$P$87:$P$91</c:f>
              <c:numCache>
                <c:formatCode>0.00</c:formatCode>
                <c:ptCount val="5"/>
                <c:pt idx="0">
                  <c:v>16.9359167079465</c:v>
                </c:pt>
                <c:pt idx="1">
                  <c:v>22.07552887156251</c:v>
                </c:pt>
                <c:pt idx="2">
                  <c:v>26.68438958838909</c:v>
                </c:pt>
                <c:pt idx="3">
                  <c:v>30.58702882951827</c:v>
                </c:pt>
                <c:pt idx="4">
                  <c:v>33.94012721838246</c:v>
                </c:pt>
              </c:numCache>
            </c:numRef>
          </c:yVal>
        </c:ser>
        <c:ser>
          <c:idx val="2"/>
          <c:order val="2"/>
          <c:tx>
            <c:strRef>
              <c:f>'raw data'!$K$25:$Q$25</c:f>
              <c:strCache>
                <c:ptCount val="1"/>
                <c:pt idx="0">
                  <c:v>Wnt4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data'!$Q$27:$Q$31</c:f>
                <c:numCache>
                  <c:formatCode>General</c:formatCode>
                  <c:ptCount val="5"/>
                  <c:pt idx="0">
                    <c:v>0.505897320799637</c:v>
                  </c:pt>
                  <c:pt idx="1">
                    <c:v>0.399656314991458</c:v>
                  </c:pt>
                  <c:pt idx="2">
                    <c:v>0.761012964530521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data'!$Q$27:$Q$31</c:f>
                <c:numCache>
                  <c:formatCode>General</c:formatCode>
                  <c:ptCount val="5"/>
                  <c:pt idx="0">
                    <c:v>0.505897320799637</c:v>
                  </c:pt>
                  <c:pt idx="1">
                    <c:v>0.399656314991458</c:v>
                  </c:pt>
                  <c:pt idx="2">
                    <c:v>0.761012964530521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data'!$M$27:$M$31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data'!$P$27:$P$29</c:f>
              <c:numCache>
                <c:formatCode>0.00</c:formatCode>
                <c:ptCount val="3"/>
                <c:pt idx="0">
                  <c:v>25.31221139439311</c:v>
                </c:pt>
                <c:pt idx="1">
                  <c:v>30.30679906681764</c:v>
                </c:pt>
                <c:pt idx="2">
                  <c:v>34.46281318502522</c:v>
                </c:pt>
              </c:numCache>
            </c:numRef>
          </c:yVal>
        </c:ser>
        <c:ser>
          <c:idx val="1"/>
          <c:order val="3"/>
          <c:tx>
            <c:strRef>
              <c:f>'raw data'!$K$13:$Q$13</c:f>
              <c:strCache>
                <c:ptCount val="1"/>
                <c:pt idx="0">
                  <c:v>Grb10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data'!$Q$15:$Q$19</c:f>
                <c:numCache>
                  <c:formatCode>General</c:formatCode>
                  <c:ptCount val="5"/>
                  <c:pt idx="0">
                    <c:v>0.45101802592229</c:v>
                  </c:pt>
                  <c:pt idx="1">
                    <c:v>0.276656734560402</c:v>
                  </c:pt>
                  <c:pt idx="2">
                    <c:v>0.51772642603278</c:v>
                  </c:pt>
                  <c:pt idx="3">
                    <c:v>0.439886801374386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data'!$Q$15:$Q$19</c:f>
                <c:numCache>
                  <c:formatCode>General</c:formatCode>
                  <c:ptCount val="5"/>
                  <c:pt idx="0">
                    <c:v>0.45101802592229</c:v>
                  </c:pt>
                  <c:pt idx="1">
                    <c:v>0.276656734560402</c:v>
                  </c:pt>
                  <c:pt idx="2">
                    <c:v>0.51772642603278</c:v>
                  </c:pt>
                  <c:pt idx="3">
                    <c:v>0.439886801374386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data'!$M$15:$M$19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data'!$P$15:$P$19</c:f>
              <c:numCache>
                <c:formatCode>0.00</c:formatCode>
                <c:ptCount val="5"/>
                <c:pt idx="0">
                  <c:v>25.95100812900175</c:v>
                </c:pt>
                <c:pt idx="1">
                  <c:v>30.32401209518451</c:v>
                </c:pt>
                <c:pt idx="2">
                  <c:v>34.37803255089329</c:v>
                </c:pt>
                <c:pt idx="3">
                  <c:v>37.10405590899752</c:v>
                </c:pt>
                <c:pt idx="4">
                  <c:v>37.94398038699425</c:v>
                </c:pt>
              </c:numCache>
            </c:numRef>
          </c:yVal>
        </c:ser>
        <c:ser>
          <c:idx val="6"/>
          <c:order val="4"/>
          <c:tx>
            <c:strRef>
              <c:f>'raw data'!$K$73:$Q$73</c:f>
              <c:strCache>
                <c:ptCount val="1"/>
                <c:pt idx="0">
                  <c:v>Esr1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data'!$Q$75:$Q$79</c:f>
                <c:numCache>
                  <c:formatCode>General</c:formatCode>
                  <c:ptCount val="5"/>
                  <c:pt idx="0">
                    <c:v>0.554231965901576</c:v>
                  </c:pt>
                  <c:pt idx="1">
                    <c:v>0.102325818996507</c:v>
                  </c:pt>
                  <c:pt idx="2">
                    <c:v>0.756839073859867</c:v>
                  </c:pt>
                  <c:pt idx="3">
                    <c:v>0.903971519026538</c:v>
                  </c:pt>
                  <c:pt idx="4">
                    <c:v>0.18776863798785</c:v>
                  </c:pt>
                </c:numCache>
              </c:numRef>
            </c:plus>
            <c:minus>
              <c:numRef>
                <c:f>'raw data'!$Q$75:$Q$79</c:f>
                <c:numCache>
                  <c:formatCode>General</c:formatCode>
                  <c:ptCount val="5"/>
                  <c:pt idx="0">
                    <c:v>0.554231965901576</c:v>
                  </c:pt>
                  <c:pt idx="1">
                    <c:v>0.102325818996507</c:v>
                  </c:pt>
                  <c:pt idx="2">
                    <c:v>0.756839073859867</c:v>
                  </c:pt>
                  <c:pt idx="3">
                    <c:v>0.903971519026538</c:v>
                  </c:pt>
                  <c:pt idx="4">
                    <c:v>0.18776863798785</c:v>
                  </c:pt>
                </c:numCache>
              </c:numRef>
            </c:minus>
          </c:errBars>
          <c:xVal>
            <c:numRef>
              <c:f>'raw data'!$M$75:$M$79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data'!$P$75:$P$79</c:f>
              <c:numCache>
                <c:formatCode>0.00</c:formatCode>
                <c:ptCount val="5"/>
                <c:pt idx="0">
                  <c:v>26.7991886898069</c:v>
                </c:pt>
                <c:pt idx="1">
                  <c:v>30.59240597765213</c:v>
                </c:pt>
                <c:pt idx="2">
                  <c:v>34.66357034580417</c:v>
                </c:pt>
                <c:pt idx="3">
                  <c:v>35.13279075224326</c:v>
                </c:pt>
                <c:pt idx="4">
                  <c:v>37.13639379429331</c:v>
                </c:pt>
              </c:numCache>
            </c:numRef>
          </c:yVal>
        </c:ser>
        <c:ser>
          <c:idx val="5"/>
          <c:order val="5"/>
          <c:tx>
            <c:strRef>
              <c:f>'raw data'!$K$61:$Q$61</c:f>
              <c:strCache>
                <c:ptCount val="1"/>
                <c:pt idx="0">
                  <c:v>Kras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data'!$Q$63:$Q$67</c:f>
                <c:numCache>
                  <c:formatCode>General</c:formatCode>
                  <c:ptCount val="5"/>
                  <c:pt idx="0">
                    <c:v>0.178524007810092</c:v>
                  </c:pt>
                  <c:pt idx="1">
                    <c:v>0.0493959707123845</c:v>
                  </c:pt>
                  <c:pt idx="2">
                    <c:v>0.206972846605643</c:v>
                  </c:pt>
                  <c:pt idx="3">
                    <c:v>0.897343314282949</c:v>
                  </c:pt>
                  <c:pt idx="4">
                    <c:v>0.413447594747128</c:v>
                  </c:pt>
                </c:numCache>
              </c:numRef>
            </c:plus>
            <c:minus>
              <c:numRef>
                <c:f>'raw data'!$Q$63:$Q$67</c:f>
                <c:numCache>
                  <c:formatCode>General</c:formatCode>
                  <c:ptCount val="5"/>
                  <c:pt idx="0">
                    <c:v>0.178524007810092</c:v>
                  </c:pt>
                  <c:pt idx="1">
                    <c:v>0.0493959707123845</c:v>
                  </c:pt>
                  <c:pt idx="2">
                    <c:v>0.206972846605643</c:v>
                  </c:pt>
                  <c:pt idx="3">
                    <c:v>0.897343314282949</c:v>
                  </c:pt>
                  <c:pt idx="4">
                    <c:v>0.413447594747128</c:v>
                  </c:pt>
                </c:numCache>
              </c:numRef>
            </c:minus>
          </c:errBars>
          <c:xVal>
            <c:numRef>
              <c:f>'raw data'!$M$63:$M$67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data'!$P$63:$P$67</c:f>
              <c:numCache>
                <c:formatCode>0.00</c:formatCode>
                <c:ptCount val="5"/>
                <c:pt idx="0">
                  <c:v>21.82281895307873</c:v>
                </c:pt>
                <c:pt idx="1">
                  <c:v>25.71311209469401</c:v>
                </c:pt>
                <c:pt idx="2">
                  <c:v>29.70966235875158</c:v>
                </c:pt>
                <c:pt idx="3">
                  <c:v>33.7100939544289</c:v>
                </c:pt>
                <c:pt idx="4">
                  <c:v>35.40010603394347</c:v>
                </c:pt>
              </c:numCache>
            </c:numRef>
          </c:yVal>
        </c:ser>
        <c:ser>
          <c:idx val="4"/>
          <c:order val="6"/>
          <c:tx>
            <c:strRef>
              <c:f>'raw data'!$K$49:$Q$49</c:f>
              <c:strCache>
                <c:ptCount val="1"/>
                <c:pt idx="0">
                  <c:v>Gata3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data'!$Q$51:$Q$55</c:f>
                <c:numCache>
                  <c:formatCode>General</c:formatCode>
                  <c:ptCount val="5"/>
                  <c:pt idx="0">
                    <c:v>0.355156879700798</c:v>
                  </c:pt>
                  <c:pt idx="1">
                    <c:v>0.0456197887085005</c:v>
                  </c:pt>
                  <c:pt idx="2">
                    <c:v>0.500066954556119</c:v>
                  </c:pt>
                  <c:pt idx="3">
                    <c:v>0.550379648903726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data'!$Q$51:$Q$55</c:f>
                <c:numCache>
                  <c:formatCode>General</c:formatCode>
                  <c:ptCount val="5"/>
                  <c:pt idx="0">
                    <c:v>0.355156879700798</c:v>
                  </c:pt>
                  <c:pt idx="1">
                    <c:v>0.0456197887085005</c:v>
                  </c:pt>
                  <c:pt idx="2">
                    <c:v>0.500066954556119</c:v>
                  </c:pt>
                  <c:pt idx="3">
                    <c:v>0.550379648903726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data'!$M$51:$M$55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data'!$P$51:$P$55</c:f>
              <c:numCache>
                <c:formatCode>0.00</c:formatCode>
                <c:ptCount val="5"/>
                <c:pt idx="0">
                  <c:v>25.07975088106961</c:v>
                </c:pt>
                <c:pt idx="1">
                  <c:v>29.19366364906946</c:v>
                </c:pt>
                <c:pt idx="2">
                  <c:v>33.28728289079393</c:v>
                </c:pt>
                <c:pt idx="3">
                  <c:v>37.89778708692815</c:v>
                </c:pt>
                <c:pt idx="4">
                  <c:v>36.68164272779112</c:v>
                </c:pt>
              </c:numCache>
            </c:numRef>
          </c:yVal>
        </c:ser>
        <c:ser>
          <c:idx val="0"/>
          <c:order val="7"/>
          <c:tx>
            <c:strRef>
              <c:f>'raw data'!$K$1:$Q$1</c:f>
              <c:strCache>
                <c:ptCount val="1"/>
                <c:pt idx="0">
                  <c:v>Mest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data'!$Q$3:$Q$7</c:f>
                <c:numCache>
                  <c:formatCode>General</c:formatCode>
                  <c:ptCount val="5"/>
                  <c:pt idx="0">
                    <c:v>0.46455163096288</c:v>
                  </c:pt>
                  <c:pt idx="1">
                    <c:v>0.218597799458611</c:v>
                  </c:pt>
                  <c:pt idx="2">
                    <c:v>0.214023878141046</c:v>
                  </c:pt>
                  <c:pt idx="3">
                    <c:v>0.79119754150624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data'!$Q$3:$Q$7</c:f>
                <c:numCache>
                  <c:formatCode>General</c:formatCode>
                  <c:ptCount val="5"/>
                  <c:pt idx="0">
                    <c:v>0.46455163096288</c:v>
                  </c:pt>
                  <c:pt idx="1">
                    <c:v>0.218597799458611</c:v>
                  </c:pt>
                  <c:pt idx="2">
                    <c:v>0.214023878141046</c:v>
                  </c:pt>
                  <c:pt idx="3">
                    <c:v>0.79119754150624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data'!$M$3:$M$7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data'!$P$3:$P$7</c:f>
              <c:numCache>
                <c:formatCode>0.00</c:formatCode>
                <c:ptCount val="5"/>
                <c:pt idx="0">
                  <c:v>23.50130523919319</c:v>
                </c:pt>
                <c:pt idx="1">
                  <c:v>27.5029745250794</c:v>
                </c:pt>
                <c:pt idx="2">
                  <c:v>31.57444557924818</c:v>
                </c:pt>
                <c:pt idx="3">
                  <c:v>33.81826318601723</c:v>
                </c:pt>
                <c:pt idx="4">
                  <c:v>36.03816563878071</c:v>
                </c:pt>
              </c:numCache>
            </c:numRef>
          </c:yVal>
        </c:ser>
        <c:axId val="584421064"/>
        <c:axId val="584427128"/>
      </c:scatterChart>
      <c:valAx>
        <c:axId val="5844210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Relative Log Concentration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84427128"/>
        <c:crosses val="autoZero"/>
        <c:crossBetween val="midCat"/>
      </c:valAx>
      <c:valAx>
        <c:axId val="58442712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Ct</a:t>
                </a:r>
              </a:p>
            </c:rich>
          </c:tx>
          <c:layout/>
        </c:title>
        <c:numFmt formatCode="0" sourceLinked="0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84421064"/>
        <c:crossesAt val="0.1"/>
        <c:crossBetween val="midCat"/>
      </c:valAx>
    </c:plotArea>
    <c:legend>
      <c:legendPos val="r"/>
      <c:layout/>
      <c:txPr>
        <a:bodyPr/>
        <a:lstStyle/>
        <a:p>
          <a:pPr>
            <a:defRPr sz="1200"/>
          </a:pPr>
          <a:endParaRPr lang="en-US"/>
        </a:p>
      </c:txPr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406400</xdr:colOff>
      <xdr:row>1</xdr:row>
      <xdr:rowOff>50800</xdr:rowOff>
    </xdr:from>
    <xdr:to>
      <xdr:col>26</xdr:col>
      <xdr:colOff>406400</xdr:colOff>
      <xdr:row>28</xdr:row>
      <xdr:rowOff>127000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T97"/>
  <sheetViews>
    <sheetView tabSelected="1" zoomScale="99" workbookViewId="0">
      <selection activeCell="J33" sqref="J33"/>
    </sheetView>
  </sheetViews>
  <sheetFormatPr baseColWidth="10" defaultRowHeight="13"/>
  <cols>
    <col min="2" max="2" width="7.28515625" bestFit="1" customWidth="1"/>
    <col min="3" max="5" width="0" hidden="1" customWidth="1"/>
    <col min="6" max="6" width="5.5703125" style="51" bestFit="1" customWidth="1"/>
    <col min="8" max="8" width="4.7109375" bestFit="1" customWidth="1"/>
    <col min="9" max="9" width="6.5703125" bestFit="1" customWidth="1"/>
    <col min="10" max="10" width="9.140625" style="71" customWidth="1"/>
    <col min="11" max="11" width="1.85546875" customWidth="1"/>
    <col min="12" max="12" width="6" customWidth="1"/>
    <col min="13" max="13" width="5.85546875" bestFit="1" customWidth="1"/>
    <col min="14" max="15" width="7.42578125" style="35" bestFit="1" customWidth="1"/>
    <col min="16" max="16" width="7.42578125" style="32" bestFit="1" customWidth="1"/>
    <col min="17" max="17" width="7.42578125" style="26" bestFit="1" customWidth="1"/>
    <col min="18" max="18" width="7.42578125" bestFit="1" customWidth="1"/>
  </cols>
  <sheetData>
    <row r="1" spans="1:18" ht="14" thickBot="1">
      <c r="A1" s="46" t="s">
        <v>94</v>
      </c>
      <c r="B1" s="46" t="s">
        <v>95</v>
      </c>
      <c r="C1" s="46"/>
      <c r="D1" s="46"/>
      <c r="E1" s="46"/>
      <c r="F1" s="48" t="s">
        <v>96</v>
      </c>
      <c r="G1" s="46" t="s">
        <v>88</v>
      </c>
      <c r="H1" s="46"/>
      <c r="I1" s="46"/>
      <c r="K1" s="76" t="str">
        <f>G2</f>
        <v>Mest</v>
      </c>
      <c r="L1" s="76"/>
      <c r="M1" s="77"/>
      <c r="N1" s="77"/>
      <c r="O1" s="77"/>
      <c r="P1" s="77"/>
      <c r="Q1" s="77"/>
      <c r="R1" s="77"/>
    </row>
    <row r="2" spans="1:18">
      <c r="A2" s="1" t="s">
        <v>3</v>
      </c>
      <c r="B2" s="2" t="s">
        <v>4</v>
      </c>
      <c r="C2" s="1"/>
      <c r="D2" s="1"/>
      <c r="E2" s="3"/>
      <c r="F2" s="49">
        <v>23.829792847658645</v>
      </c>
      <c r="G2" t="s">
        <v>105</v>
      </c>
      <c r="H2" t="s">
        <v>0</v>
      </c>
      <c r="I2">
        <v>1</v>
      </c>
      <c r="J2" s="71">
        <v>82</v>
      </c>
      <c r="M2" s="9"/>
      <c r="N2" s="47" t="s">
        <v>101</v>
      </c>
      <c r="O2" s="47" t="s">
        <v>102</v>
      </c>
      <c r="P2" s="34" t="s">
        <v>100</v>
      </c>
      <c r="Q2" s="28" t="s">
        <v>89</v>
      </c>
      <c r="R2" s="21" t="s">
        <v>99</v>
      </c>
    </row>
    <row r="3" spans="1:18">
      <c r="A3" s="1" t="s">
        <v>5</v>
      </c>
      <c r="B3" s="2" t="s">
        <v>4</v>
      </c>
      <c r="C3" s="1"/>
      <c r="D3" s="1"/>
      <c r="E3" s="3"/>
      <c r="F3" s="49">
        <v>27.657546511428336</v>
      </c>
      <c r="H3" t="s">
        <v>0</v>
      </c>
      <c r="I3">
        <v>0.1</v>
      </c>
      <c r="J3" s="71">
        <v>82.5</v>
      </c>
      <c r="L3">
        <v>1</v>
      </c>
      <c r="M3" s="8">
        <f>LOG(L3)</f>
        <v>0</v>
      </c>
      <c r="N3" s="11"/>
      <c r="O3" s="11"/>
      <c r="P3" s="75">
        <f>AVERAGE(F2,F7)</f>
        <v>23.501305239193194</v>
      </c>
      <c r="Q3" s="40">
        <f>STDEV(F2,F7)</f>
        <v>0.46455163096288021</v>
      </c>
      <c r="R3" s="41">
        <f>Q3/P3</f>
        <v>1.9767056605355951E-2</v>
      </c>
    </row>
    <row r="4" spans="1:18">
      <c r="A4" s="1" t="s">
        <v>6</v>
      </c>
      <c r="B4" s="2" t="s">
        <v>4</v>
      </c>
      <c r="C4" s="1"/>
      <c r="D4" s="1"/>
      <c r="E4" s="3"/>
      <c r="F4" s="49">
        <v>31.423107843678938</v>
      </c>
      <c r="H4" t="s">
        <v>0</v>
      </c>
      <c r="I4" s="44">
        <v>0.01</v>
      </c>
      <c r="J4" s="71">
        <v>82.5</v>
      </c>
      <c r="L4" s="22">
        <f>L3/10</f>
        <v>0.1</v>
      </c>
      <c r="M4" s="8">
        <f>LOG(L4)</f>
        <v>-1</v>
      </c>
      <c r="N4" s="73">
        <f>F3-F2</f>
        <v>3.8277536637696912</v>
      </c>
      <c r="O4" s="73">
        <f>F8-F7</f>
        <v>4.1755849080027332</v>
      </c>
      <c r="P4" s="74">
        <f t="shared" ref="P4:P7" si="0">AVERAGE(F3,F8)</f>
        <v>27.502974525079402</v>
      </c>
      <c r="Q4" s="27">
        <f t="shared" ref="Q4:Q7" si="1">STDEV(F3,F8)</f>
        <v>0.21859779945861138</v>
      </c>
      <c r="R4" s="42">
        <f t="shared" ref="R4:R7" si="2">Q4/P4</f>
        <v>7.9481511812213804E-3</v>
      </c>
    </row>
    <row r="5" spans="1:18">
      <c r="A5" s="1" t="s">
        <v>7</v>
      </c>
      <c r="B5" s="2" t="s">
        <v>4</v>
      </c>
      <c r="C5" s="1"/>
      <c r="D5" s="1"/>
      <c r="E5" s="3"/>
      <c r="F5" s="49">
        <v>34.377724332874401</v>
      </c>
      <c r="H5" t="s">
        <v>0</v>
      </c>
      <c r="I5" s="45">
        <v>1E-3</v>
      </c>
      <c r="J5" s="71">
        <v>82.5</v>
      </c>
      <c r="L5" s="22">
        <f t="shared" ref="L5:L7" si="3">L4/10</f>
        <v>0.01</v>
      </c>
      <c r="M5" s="8">
        <f>LOG(L5)</f>
        <v>-2</v>
      </c>
      <c r="N5" s="73">
        <f t="shared" ref="N5:N7" si="4">F4-F3</f>
        <v>3.7655613322506021</v>
      </c>
      <c r="O5" s="73">
        <f t="shared" ref="O5:O7" si="5">F9-F8</f>
        <v>4.3773807760869587</v>
      </c>
      <c r="P5" s="74">
        <f t="shared" si="0"/>
        <v>31.574445579248184</v>
      </c>
      <c r="Q5" s="27">
        <f t="shared" si="1"/>
        <v>0.21402387814104651</v>
      </c>
      <c r="R5" s="42">
        <f t="shared" si="2"/>
        <v>6.7783891122924541E-3</v>
      </c>
    </row>
    <row r="6" spans="1:18">
      <c r="A6" s="52" t="s">
        <v>8</v>
      </c>
      <c r="B6" s="53" t="s">
        <v>4</v>
      </c>
      <c r="C6" s="52"/>
      <c r="D6" s="52"/>
      <c r="E6" s="54"/>
      <c r="F6" s="72">
        <v>36.038165638780718</v>
      </c>
      <c r="G6" s="56"/>
      <c r="H6" s="56" t="s">
        <v>0</v>
      </c>
      <c r="I6" s="57">
        <v>1E-4</v>
      </c>
      <c r="J6" s="71">
        <v>82.5</v>
      </c>
      <c r="L6" s="23">
        <f t="shared" si="3"/>
        <v>1E-3</v>
      </c>
      <c r="M6" s="8">
        <f>LOG(L6)</f>
        <v>-3</v>
      </c>
      <c r="N6" s="73">
        <f t="shared" si="4"/>
        <v>2.9546164891954625</v>
      </c>
      <c r="O6" s="73">
        <f t="shared" si="5"/>
        <v>1.5330187243426359</v>
      </c>
      <c r="P6" s="74">
        <f t="shared" si="0"/>
        <v>33.818263186017234</v>
      </c>
      <c r="Q6" s="27">
        <f t="shared" si="1"/>
        <v>0.79119754150623967</v>
      </c>
      <c r="R6" s="42">
        <f t="shared" si="2"/>
        <v>2.3395569936701374E-2</v>
      </c>
    </row>
    <row r="7" spans="1:18">
      <c r="A7" s="1" t="s">
        <v>9</v>
      </c>
      <c r="B7" s="2" t="s">
        <v>4</v>
      </c>
      <c r="C7" s="1"/>
      <c r="D7" s="1"/>
      <c r="E7" s="3"/>
      <c r="F7" s="49">
        <v>23.172817630727739</v>
      </c>
      <c r="H7" t="s">
        <v>0</v>
      </c>
      <c r="I7">
        <v>1</v>
      </c>
      <c r="J7" s="71">
        <v>82.5</v>
      </c>
      <c r="L7" s="24">
        <f t="shared" si="3"/>
        <v>1E-4</v>
      </c>
      <c r="M7" s="10">
        <f>LOG(L7)</f>
        <v>-4</v>
      </c>
      <c r="N7" s="12">
        <f t="shared" si="4"/>
        <v>1.6604413059063177</v>
      </c>
      <c r="O7" s="12" t="e">
        <f t="shared" si="5"/>
        <v>#VALUE!</v>
      </c>
      <c r="P7" s="18">
        <f t="shared" si="0"/>
        <v>36.038165638780718</v>
      </c>
      <c r="Q7" s="30" t="e">
        <f t="shared" si="1"/>
        <v>#DIV/0!</v>
      </c>
      <c r="R7" s="43" t="e">
        <f t="shared" si="2"/>
        <v>#DIV/0!</v>
      </c>
    </row>
    <row r="8" spans="1:18">
      <c r="A8" s="1" t="s">
        <v>10</v>
      </c>
      <c r="B8" s="2" t="s">
        <v>4</v>
      </c>
      <c r="C8" s="1"/>
      <c r="D8" s="1"/>
      <c r="E8" s="3"/>
      <c r="F8" s="49">
        <v>27.348402538730472</v>
      </c>
      <c r="H8" t="s">
        <v>0</v>
      </c>
      <c r="I8">
        <v>0.1</v>
      </c>
      <c r="J8" s="71">
        <v>82.5</v>
      </c>
      <c r="M8" s="13" t="s">
        <v>90</v>
      </c>
      <c r="N8" s="36">
        <f>SLOPE(F2:F5,M3:M6)</f>
        <v>-3.5409355787897865</v>
      </c>
      <c r="O8" s="36">
        <f>SLOPE(F7:F10,M3:M6)</f>
        <v>-3.4635334001383939</v>
      </c>
      <c r="P8" s="32">
        <f>SLOPE(P3:P6,M3:M6)</f>
        <v>-3.5022344894640902</v>
      </c>
      <c r="Q8" s="37">
        <f>F12</f>
        <v>37.281784069127959</v>
      </c>
      <c r="R8" s="38" t="s">
        <v>97</v>
      </c>
    </row>
    <row r="9" spans="1:18">
      <c r="A9" s="1" t="s">
        <v>11</v>
      </c>
      <c r="B9" s="2" t="s">
        <v>4</v>
      </c>
      <c r="C9" s="1"/>
      <c r="D9" s="1"/>
      <c r="E9" s="3"/>
      <c r="F9" s="49">
        <v>31.725783314817431</v>
      </c>
      <c r="H9" t="s">
        <v>0</v>
      </c>
      <c r="I9" s="44">
        <v>0.01</v>
      </c>
      <c r="J9" s="71">
        <v>82.5</v>
      </c>
      <c r="M9" s="13" t="s">
        <v>91</v>
      </c>
      <c r="N9" s="36">
        <f>10^(-1/N8)</f>
        <v>1.9160694119003769</v>
      </c>
      <c r="O9" s="36">
        <f>10^(-1/O8)</f>
        <v>1.9441174284699656</v>
      </c>
      <c r="Q9" s="19">
        <f>F13</f>
        <v>35.07032850499553</v>
      </c>
      <c r="R9" s="31" t="s">
        <v>98</v>
      </c>
    </row>
    <row r="10" spans="1:18">
      <c r="A10" s="1" t="s">
        <v>12</v>
      </c>
      <c r="B10" s="2" t="s">
        <v>4</v>
      </c>
      <c r="C10" s="1"/>
      <c r="D10" s="1"/>
      <c r="E10" s="3"/>
      <c r="F10" s="49">
        <v>33.258802039160066</v>
      </c>
      <c r="H10" t="s">
        <v>0</v>
      </c>
      <c r="I10" s="45">
        <v>1E-3</v>
      </c>
      <c r="J10" s="71">
        <v>82.5</v>
      </c>
      <c r="M10" s="14" t="s">
        <v>92</v>
      </c>
      <c r="N10" s="36">
        <f>ABS(N9-O9)</f>
        <v>2.8048016569588663E-2</v>
      </c>
      <c r="O10" s="36"/>
      <c r="P10" s="17"/>
      <c r="Q10" s="29"/>
    </row>
    <row r="11" spans="1:18">
      <c r="A11" s="52" t="s">
        <v>103</v>
      </c>
      <c r="B11" s="53" t="s">
        <v>4</v>
      </c>
      <c r="C11" s="52"/>
      <c r="D11" s="52"/>
      <c r="E11" s="54"/>
      <c r="F11" s="55" t="s">
        <v>13</v>
      </c>
      <c r="G11" s="56"/>
      <c r="H11" s="56" t="s">
        <v>0</v>
      </c>
      <c r="I11" s="57">
        <v>1E-4</v>
      </c>
      <c r="J11" s="71">
        <v>81.5</v>
      </c>
      <c r="M11" s="13" t="s">
        <v>93</v>
      </c>
      <c r="N11" s="36">
        <f>AVERAGE(N9,O9)</f>
        <v>1.9300934201851714</v>
      </c>
      <c r="O11" s="36"/>
      <c r="P11" s="36">
        <f>10^(-1/P8)</f>
        <v>1.9298875071686366</v>
      </c>
      <c r="Q11" s="29"/>
    </row>
    <row r="12" spans="1:18">
      <c r="A12" s="1" t="s">
        <v>14</v>
      </c>
      <c r="B12" s="2" t="s">
        <v>4</v>
      </c>
      <c r="C12" s="1"/>
      <c r="D12" s="1"/>
      <c r="E12" s="3"/>
      <c r="F12" s="70">
        <v>37.281784069127959</v>
      </c>
      <c r="H12" t="s">
        <v>1</v>
      </c>
      <c r="J12" s="71">
        <v>82.5</v>
      </c>
    </row>
    <row r="13" spans="1:18" ht="14" thickBot="1">
      <c r="A13" s="1" t="s">
        <v>15</v>
      </c>
      <c r="B13" s="2" t="s">
        <v>4</v>
      </c>
      <c r="C13" s="1"/>
      <c r="D13" s="1"/>
      <c r="E13" s="3"/>
      <c r="F13" s="70">
        <v>35.07032850499553</v>
      </c>
      <c r="H13" s="46" t="s">
        <v>2</v>
      </c>
      <c r="I13" s="46"/>
      <c r="J13" s="71">
        <v>82.5</v>
      </c>
      <c r="K13" s="76" t="str">
        <f>G14</f>
        <v>Grb10</v>
      </c>
      <c r="L13" s="76"/>
      <c r="M13" s="77"/>
      <c r="N13" s="77"/>
      <c r="O13" s="77"/>
      <c r="P13" s="77"/>
      <c r="Q13" s="77"/>
      <c r="R13" s="77"/>
    </row>
    <row r="14" spans="1:18">
      <c r="A14" s="4" t="s">
        <v>16</v>
      </c>
      <c r="B14" s="5" t="s">
        <v>4</v>
      </c>
      <c r="C14" s="4"/>
      <c r="D14" s="4"/>
      <c r="E14" s="6"/>
      <c r="F14" s="50">
        <v>26.269926033568751</v>
      </c>
      <c r="G14" s="7" t="s">
        <v>106</v>
      </c>
      <c r="H14" t="s">
        <v>0</v>
      </c>
      <c r="I14">
        <v>1</v>
      </c>
      <c r="J14" s="71">
        <v>84</v>
      </c>
      <c r="M14" s="9"/>
      <c r="N14" s="47" t="s">
        <v>101</v>
      </c>
      <c r="O14" s="47" t="s">
        <v>102</v>
      </c>
      <c r="P14" s="34" t="s">
        <v>100</v>
      </c>
      <c r="Q14" s="28" t="s">
        <v>89</v>
      </c>
      <c r="R14" s="21" t="s">
        <v>99</v>
      </c>
    </row>
    <row r="15" spans="1:18">
      <c r="A15" s="1" t="s">
        <v>17</v>
      </c>
      <c r="B15" s="2" t="s">
        <v>4</v>
      </c>
      <c r="C15" s="1"/>
      <c r="D15" s="1"/>
      <c r="E15" s="3"/>
      <c r="F15" s="49">
        <v>30.51963794825302</v>
      </c>
      <c r="H15" t="s">
        <v>0</v>
      </c>
      <c r="I15">
        <v>0.1</v>
      </c>
      <c r="J15" s="71">
        <v>84.5</v>
      </c>
      <c r="L15">
        <v>1</v>
      </c>
      <c r="M15" s="8">
        <f>LOG(L15)</f>
        <v>0</v>
      </c>
      <c r="N15" s="11"/>
      <c r="O15" s="11"/>
      <c r="P15" s="75">
        <f>AVERAGE(F14,F19)</f>
        <v>25.951008129001746</v>
      </c>
      <c r="Q15" s="40">
        <f>STDEV(F14,F19)</f>
        <v>0.45101802592228962</v>
      </c>
      <c r="R15" s="41">
        <f>Q15/P15</f>
        <v>1.7379595570248811E-2</v>
      </c>
    </row>
    <row r="16" spans="1:18">
      <c r="A16" s="1" t="s">
        <v>18</v>
      </c>
      <c r="B16" s="2" t="s">
        <v>4</v>
      </c>
      <c r="C16" s="1"/>
      <c r="D16" s="1"/>
      <c r="E16" s="3"/>
      <c r="F16" s="49">
        <v>34.744120417540557</v>
      </c>
      <c r="H16" t="s">
        <v>0</v>
      </c>
      <c r="I16" s="44">
        <v>0.01</v>
      </c>
      <c r="J16" s="71">
        <v>84.5</v>
      </c>
      <c r="L16" s="22">
        <f>L15/10</f>
        <v>0.1</v>
      </c>
      <c r="M16" s="8">
        <f>LOG(L16)</f>
        <v>-1</v>
      </c>
      <c r="N16" s="73">
        <f>F15-F14</f>
        <v>4.2497119146842692</v>
      </c>
      <c r="O16" s="73">
        <f>F20-F19</f>
        <v>4.4962960176812601</v>
      </c>
      <c r="P16" s="74">
        <f t="shared" ref="P16:P19" si="6">AVERAGE(F15,F20)</f>
        <v>30.324012095184511</v>
      </c>
      <c r="Q16" s="27">
        <f t="shared" ref="Q16:Q19" si="7">STDEV(F15,F20)</f>
        <v>0.27665673456040191</v>
      </c>
      <c r="R16" s="42">
        <f t="shared" ref="R16:R19" si="8">Q16/P16</f>
        <v>9.1233552371632019E-3</v>
      </c>
    </row>
    <row r="17" spans="1:20">
      <c r="A17" s="1" t="s">
        <v>19</v>
      </c>
      <c r="B17" s="2" t="s">
        <v>4</v>
      </c>
      <c r="C17" s="1"/>
      <c r="D17" s="1"/>
      <c r="E17" s="3"/>
      <c r="F17" s="49">
        <v>36.793008968791021</v>
      </c>
      <c r="H17" t="s">
        <v>0</v>
      </c>
      <c r="I17" s="45">
        <v>1E-3</v>
      </c>
      <c r="J17" s="71">
        <v>84.5</v>
      </c>
      <c r="L17" s="22">
        <f t="shared" ref="L17:L19" si="9">L16/10</f>
        <v>0.01</v>
      </c>
      <c r="M17" s="8">
        <f>LOG(L17)</f>
        <v>-2</v>
      </c>
      <c r="N17" s="73">
        <f t="shared" ref="N17:N19" si="10">F16-F15</f>
        <v>4.2244824692875369</v>
      </c>
      <c r="O17" s="73">
        <f t="shared" ref="O17:O19" si="11">F21-F20</f>
        <v>3.8835584421300311</v>
      </c>
      <c r="P17" s="74">
        <f t="shared" si="6"/>
        <v>34.378032550893295</v>
      </c>
      <c r="Q17" s="27">
        <f t="shared" si="7"/>
        <v>0.5177264260327803</v>
      </c>
      <c r="R17" s="42">
        <f t="shared" si="8"/>
        <v>1.5059803822872564E-2</v>
      </c>
    </row>
    <row r="18" spans="1:20">
      <c r="A18" s="64" t="s">
        <v>20</v>
      </c>
      <c r="B18" s="53" t="s">
        <v>4</v>
      </c>
      <c r="C18" s="65"/>
      <c r="D18" s="65"/>
      <c r="E18" s="66"/>
      <c r="F18" s="67">
        <v>37.943980386994248</v>
      </c>
      <c r="G18" s="68"/>
      <c r="H18" s="68" t="s">
        <v>104</v>
      </c>
      <c r="I18" s="69">
        <v>1E-4</v>
      </c>
      <c r="J18" s="71">
        <v>84.5</v>
      </c>
      <c r="L18" s="23">
        <f t="shared" si="9"/>
        <v>1E-3</v>
      </c>
      <c r="M18" s="8">
        <f>LOG(L18)</f>
        <v>-3</v>
      </c>
      <c r="N18" s="73">
        <f t="shared" si="10"/>
        <v>2.0488885512504638</v>
      </c>
      <c r="O18" s="73">
        <f t="shared" si="11"/>
        <v>3.4031581649579934</v>
      </c>
      <c r="P18" s="74">
        <f t="shared" si="6"/>
        <v>37.104055908997523</v>
      </c>
      <c r="Q18" s="27">
        <f t="shared" si="7"/>
        <v>0.43988680137438618</v>
      </c>
      <c r="R18" s="42">
        <f t="shared" si="8"/>
        <v>1.1855491012984274E-2</v>
      </c>
    </row>
    <row r="19" spans="1:20">
      <c r="A19" s="1" t="s">
        <v>21</v>
      </c>
      <c r="B19" s="2" t="s">
        <v>4</v>
      </c>
      <c r="C19" s="1"/>
      <c r="D19" s="1"/>
      <c r="E19" s="3"/>
      <c r="F19" s="49">
        <v>25.632090224434741</v>
      </c>
      <c r="H19" t="s">
        <v>0</v>
      </c>
      <c r="I19">
        <v>1</v>
      </c>
      <c r="J19" s="71">
        <v>84.5</v>
      </c>
      <c r="L19" s="24">
        <f t="shared" si="9"/>
        <v>1E-4</v>
      </c>
      <c r="M19" s="10">
        <f>LOG(L19)</f>
        <v>-4</v>
      </c>
      <c r="N19" s="12">
        <f t="shared" si="10"/>
        <v>1.1509714182032269</v>
      </c>
      <c r="O19" s="12" t="e">
        <f t="shared" si="11"/>
        <v>#VALUE!</v>
      </c>
      <c r="P19" s="18">
        <f t="shared" si="6"/>
        <v>37.943980386994248</v>
      </c>
      <c r="Q19" s="30" t="e">
        <f t="shared" si="7"/>
        <v>#DIV/0!</v>
      </c>
      <c r="R19" s="43" t="e">
        <f t="shared" si="8"/>
        <v>#DIV/0!</v>
      </c>
    </row>
    <row r="20" spans="1:20">
      <c r="A20" s="1" t="s">
        <v>22</v>
      </c>
      <c r="B20" s="2" t="s">
        <v>4</v>
      </c>
      <c r="C20" s="1"/>
      <c r="D20" s="1"/>
      <c r="E20" s="3"/>
      <c r="F20" s="49">
        <v>30.128386242116001</v>
      </c>
      <c r="H20" t="s">
        <v>0</v>
      </c>
      <c r="I20">
        <v>0.1</v>
      </c>
      <c r="J20" s="71">
        <v>84.5</v>
      </c>
      <c r="M20" s="13" t="s">
        <v>90</v>
      </c>
      <c r="N20" s="36">
        <f>SLOPE(F14:F17,M15:M18)</f>
        <v>-3.5793731274954346</v>
      </c>
      <c r="O20" s="36">
        <f>SLOPE(F19:F22,M15:M18)</f>
        <v>-3.9232596316437887</v>
      </c>
      <c r="P20" s="32">
        <f>SLOPE(P15:P18,M15:M18)</f>
        <v>-3.7513163795696114</v>
      </c>
      <c r="Q20" s="37" t="str">
        <f>F24</f>
        <v>N/A</v>
      </c>
      <c r="R20" s="38" t="s">
        <v>97</v>
      </c>
    </row>
    <row r="21" spans="1:20">
      <c r="A21" s="1" t="s">
        <v>23</v>
      </c>
      <c r="B21" s="2" t="s">
        <v>4</v>
      </c>
      <c r="C21" s="1"/>
      <c r="D21" s="1"/>
      <c r="E21" s="3"/>
      <c r="F21" s="49">
        <v>34.011944684246032</v>
      </c>
      <c r="H21" t="s">
        <v>0</v>
      </c>
      <c r="I21" s="44">
        <v>0.01</v>
      </c>
      <c r="J21" s="71">
        <v>84.5</v>
      </c>
      <c r="M21" s="13" t="s">
        <v>91</v>
      </c>
      <c r="N21" s="36">
        <f>10^(-1/N20)</f>
        <v>1.9027359741021626</v>
      </c>
      <c r="O21" s="36">
        <f>10^(-1/O20)</f>
        <v>1.798415719010406</v>
      </c>
      <c r="Q21" s="19" t="str">
        <f>F25</f>
        <v>N/A</v>
      </c>
      <c r="R21" s="31" t="s">
        <v>98</v>
      </c>
    </row>
    <row r="22" spans="1:20">
      <c r="A22" s="1" t="s">
        <v>24</v>
      </c>
      <c r="B22" s="2" t="s">
        <v>4</v>
      </c>
      <c r="C22" s="1"/>
      <c r="D22" s="1"/>
      <c r="E22" s="3"/>
      <c r="F22" s="49">
        <v>37.415102849204025</v>
      </c>
      <c r="H22" t="s">
        <v>0</v>
      </c>
      <c r="I22" s="45">
        <v>1E-3</v>
      </c>
      <c r="J22" s="71">
        <v>85</v>
      </c>
      <c r="M22" s="14" t="s">
        <v>92</v>
      </c>
      <c r="N22" s="36">
        <f>ABS(N21-O21)</f>
        <v>0.10432025509175658</v>
      </c>
      <c r="O22" s="36"/>
      <c r="P22" s="17"/>
      <c r="Q22" s="29"/>
    </row>
    <row r="23" spans="1:20">
      <c r="A23" s="52" t="s">
        <v>25</v>
      </c>
      <c r="B23" s="53" t="s">
        <v>4</v>
      </c>
      <c r="C23" s="52"/>
      <c r="D23" s="52"/>
      <c r="E23" s="54"/>
      <c r="F23" s="55" t="s">
        <v>13</v>
      </c>
      <c r="G23" s="56"/>
      <c r="H23" s="56" t="s">
        <v>0</v>
      </c>
      <c r="I23" s="57">
        <v>1E-4</v>
      </c>
      <c r="J23" s="71">
        <v>57.5</v>
      </c>
      <c r="M23" s="13" t="s">
        <v>93</v>
      </c>
      <c r="N23" s="36">
        <f>AVERAGE(N21,O21)</f>
        <v>1.8505758465562843</v>
      </c>
      <c r="O23" s="36"/>
      <c r="P23" s="36">
        <f>10^(-1/P20)</f>
        <v>1.8474516886564285</v>
      </c>
      <c r="Q23" s="29"/>
    </row>
    <row r="24" spans="1:20">
      <c r="A24" s="1" t="s">
        <v>26</v>
      </c>
      <c r="B24" s="2" t="s">
        <v>4</v>
      </c>
      <c r="C24" s="1"/>
      <c r="D24" s="1"/>
      <c r="E24" s="3"/>
      <c r="F24" s="49" t="s">
        <v>13</v>
      </c>
      <c r="H24" t="s">
        <v>1</v>
      </c>
      <c r="J24" s="71">
        <v>57.5</v>
      </c>
    </row>
    <row r="25" spans="1:20" ht="14" thickBot="1">
      <c r="A25" s="1" t="s">
        <v>27</v>
      </c>
      <c r="B25" s="2" t="s">
        <v>4</v>
      </c>
      <c r="C25" s="1"/>
      <c r="D25" s="1"/>
      <c r="E25" s="3"/>
      <c r="F25" s="49" t="s">
        <v>13</v>
      </c>
      <c r="H25" s="46" t="s">
        <v>2</v>
      </c>
      <c r="I25" s="46"/>
      <c r="J25" s="71">
        <v>57.5</v>
      </c>
      <c r="K25" s="76" t="str">
        <f>G26</f>
        <v>Wnt4</v>
      </c>
      <c r="L25" s="76"/>
      <c r="M25" s="77"/>
      <c r="N25" s="77"/>
      <c r="O25" s="77"/>
      <c r="P25" s="77"/>
      <c r="Q25" s="77"/>
      <c r="R25" s="77"/>
    </row>
    <row r="26" spans="1:20">
      <c r="A26" s="4" t="s">
        <v>28</v>
      </c>
      <c r="B26" s="5" t="s">
        <v>4</v>
      </c>
      <c r="C26" s="4"/>
      <c r="D26" s="4"/>
      <c r="E26" s="6"/>
      <c r="F26" s="50">
        <v>25.669934820514651</v>
      </c>
      <c r="G26" s="7" t="s">
        <v>107</v>
      </c>
      <c r="H26" t="s">
        <v>0</v>
      </c>
      <c r="I26">
        <v>1</v>
      </c>
      <c r="J26" s="71">
        <v>87.5</v>
      </c>
      <c r="M26" s="9"/>
      <c r="N26" s="47" t="s">
        <v>101</v>
      </c>
      <c r="O26" s="47" t="s">
        <v>102</v>
      </c>
      <c r="P26" s="34" t="s">
        <v>100</v>
      </c>
      <c r="Q26" s="28" t="s">
        <v>89</v>
      </c>
      <c r="R26" s="21" t="s">
        <v>99</v>
      </c>
    </row>
    <row r="27" spans="1:20">
      <c r="A27" s="1" t="s">
        <v>29</v>
      </c>
      <c r="B27" s="2" t="s">
        <v>4</v>
      </c>
      <c r="C27" s="1"/>
      <c r="D27" s="1"/>
      <c r="E27" s="3"/>
      <c r="F27" s="49">
        <v>30.589398757291967</v>
      </c>
      <c r="H27" t="s">
        <v>0</v>
      </c>
      <c r="I27">
        <v>0.1</v>
      </c>
      <c r="J27" s="71">
        <v>88</v>
      </c>
      <c r="L27">
        <v>1</v>
      </c>
      <c r="M27" s="8">
        <f>LOG(L27)</f>
        <v>0</v>
      </c>
      <c r="N27" s="11"/>
      <c r="O27" s="11"/>
      <c r="P27" s="75">
        <f>AVERAGE(F26,F31)</f>
        <v>25.312211394393106</v>
      </c>
      <c r="Q27" s="40">
        <f>STDEV(F26,F31)</f>
        <v>0.50589732079963667</v>
      </c>
      <c r="R27" s="41">
        <f>Q27/P27</f>
        <v>1.9986294872351519E-2</v>
      </c>
    </row>
    <row r="28" spans="1:20">
      <c r="A28" s="1" t="s">
        <v>30</v>
      </c>
      <c r="B28" s="2" t="s">
        <v>4</v>
      </c>
      <c r="C28" s="1"/>
      <c r="D28" s="1"/>
      <c r="E28" s="3"/>
      <c r="F28" s="49">
        <v>35.000930612815793</v>
      </c>
      <c r="H28" t="s">
        <v>0</v>
      </c>
      <c r="I28" s="44">
        <v>0.01</v>
      </c>
      <c r="J28" s="71">
        <v>88</v>
      </c>
      <c r="L28" s="22">
        <f>L27/10</f>
        <v>0.1</v>
      </c>
      <c r="M28" s="8">
        <f>LOG(L28)</f>
        <v>-1</v>
      </c>
      <c r="N28" s="73">
        <f>F27-F26</f>
        <v>4.9194639367773156</v>
      </c>
      <c r="O28" s="73">
        <f>F32-F31</f>
        <v>5.069711408071754</v>
      </c>
      <c r="P28" s="74">
        <f t="shared" ref="P28:P31" si="12">AVERAGE(F27,F32)</f>
        <v>30.306799066817639</v>
      </c>
      <c r="Q28" s="27">
        <f t="shared" ref="Q28:Q31" si="13">STDEV(F27,F32)</f>
        <v>0.39965631499145798</v>
      </c>
      <c r="R28" s="42">
        <f t="shared" ref="R28:R31" si="14">Q28/P28</f>
        <v>1.3187018335731614E-2</v>
      </c>
    </row>
    <row r="29" spans="1:20">
      <c r="A29" s="1" t="s">
        <v>31</v>
      </c>
      <c r="B29" s="2" t="s">
        <v>4</v>
      </c>
      <c r="C29" s="1"/>
      <c r="D29" s="1"/>
      <c r="E29" s="3"/>
      <c r="F29" s="49" t="s">
        <v>13</v>
      </c>
      <c r="H29" t="s">
        <v>0</v>
      </c>
      <c r="I29" s="45">
        <v>1E-3</v>
      </c>
      <c r="J29" s="71">
        <v>86</v>
      </c>
      <c r="L29" s="22">
        <f t="shared" ref="L29:L31" si="15">L28/10</f>
        <v>0.01</v>
      </c>
      <c r="M29" s="8">
        <f>LOG(L29)</f>
        <v>-2</v>
      </c>
      <c r="N29" s="73">
        <f t="shared" ref="N29:N31" si="16">F28-F27</f>
        <v>4.4115318555238261</v>
      </c>
      <c r="O29" s="73">
        <f t="shared" ref="O29:O31" si="17">F33-F32</f>
        <v>3.9004963808913438</v>
      </c>
      <c r="P29" s="74">
        <f t="shared" si="12"/>
        <v>34.462813185025226</v>
      </c>
      <c r="Q29" s="27">
        <f t="shared" si="13"/>
        <v>0.76101296453052114</v>
      </c>
      <c r="R29" s="42">
        <f t="shared" si="14"/>
        <v>2.2082148675581607E-2</v>
      </c>
    </row>
    <row r="30" spans="1:20">
      <c r="A30" s="52" t="s">
        <v>32</v>
      </c>
      <c r="B30" s="53" t="s">
        <v>4</v>
      </c>
      <c r="C30" s="52"/>
      <c r="D30" s="52"/>
      <c r="E30" s="54"/>
      <c r="F30" s="55">
        <v>32.669737851386444</v>
      </c>
      <c r="G30" s="56"/>
      <c r="H30" s="56" t="s">
        <v>0</v>
      </c>
      <c r="I30" s="57">
        <v>1E-4</v>
      </c>
      <c r="J30" s="71">
        <v>82</v>
      </c>
      <c r="L30" s="23">
        <f t="shared" si="15"/>
        <v>1E-3</v>
      </c>
      <c r="M30" s="8">
        <f>LOG(L30)</f>
        <v>-3</v>
      </c>
      <c r="N30" s="11" t="e">
        <f t="shared" si="16"/>
        <v>#VALUE!</v>
      </c>
      <c r="O30" s="11" t="e">
        <f t="shared" si="17"/>
        <v>#VALUE!</v>
      </c>
      <c r="P30" s="33" t="e">
        <f t="shared" si="12"/>
        <v>#DIV/0!</v>
      </c>
      <c r="Q30" s="27" t="e">
        <f t="shared" si="13"/>
        <v>#DIV/0!</v>
      </c>
      <c r="R30" s="42" t="e">
        <f t="shared" si="14"/>
        <v>#DIV/0!</v>
      </c>
    </row>
    <row r="31" spans="1:20">
      <c r="A31" s="1" t="s">
        <v>33</v>
      </c>
      <c r="B31" s="2" t="s">
        <v>4</v>
      </c>
      <c r="C31" s="1"/>
      <c r="D31" s="1"/>
      <c r="E31" s="3"/>
      <c r="F31" s="49">
        <v>24.954487968271561</v>
      </c>
      <c r="H31" t="s">
        <v>0</v>
      </c>
      <c r="I31">
        <v>1</v>
      </c>
      <c r="J31" s="71">
        <v>88</v>
      </c>
      <c r="L31" s="24">
        <f t="shared" si="15"/>
        <v>1E-4</v>
      </c>
      <c r="M31" s="10">
        <f>LOG(L31)</f>
        <v>-4</v>
      </c>
      <c r="N31" s="12" t="e">
        <f t="shared" si="16"/>
        <v>#VALUE!</v>
      </c>
      <c r="O31" s="12" t="e">
        <f t="shared" si="17"/>
        <v>#VALUE!</v>
      </c>
      <c r="P31" s="18">
        <f t="shared" si="12"/>
        <v>32.669737851386444</v>
      </c>
      <c r="Q31" s="30" t="e">
        <f t="shared" si="13"/>
        <v>#DIV/0!</v>
      </c>
      <c r="R31" s="43" t="e">
        <f t="shared" si="14"/>
        <v>#DIV/0!</v>
      </c>
      <c r="T31" s="25"/>
    </row>
    <row r="32" spans="1:20">
      <c r="A32" s="1" t="s">
        <v>34</v>
      </c>
      <c r="B32" s="2" t="s">
        <v>4</v>
      </c>
      <c r="C32" s="1"/>
      <c r="D32" s="1"/>
      <c r="E32" s="3"/>
      <c r="F32" s="49">
        <v>30.024199376343315</v>
      </c>
      <c r="H32" t="s">
        <v>0</v>
      </c>
      <c r="I32">
        <v>0.1</v>
      </c>
      <c r="J32" s="71">
        <v>88</v>
      </c>
      <c r="M32" s="13" t="s">
        <v>90</v>
      </c>
      <c r="N32" s="36">
        <f>SLOPE(F26:F28,M27:M29)</f>
        <v>-4.6654978961505709</v>
      </c>
      <c r="O32" s="36">
        <f>SLOPE(F31:F33,M27:M29)</f>
        <v>-4.4851038944815489</v>
      </c>
      <c r="P32" s="32">
        <f>SLOPE(P27:P29,M27:M29)</f>
        <v>-4.5753008953160599</v>
      </c>
      <c r="Q32" s="37" t="str">
        <f>F36</f>
        <v>N/A</v>
      </c>
      <c r="R32" s="38" t="s">
        <v>97</v>
      </c>
      <c r="T32" s="25"/>
    </row>
    <row r="33" spans="1:20">
      <c r="A33" s="1" t="s">
        <v>35</v>
      </c>
      <c r="B33" s="2" t="s">
        <v>4</v>
      </c>
      <c r="C33" s="1"/>
      <c r="D33" s="1"/>
      <c r="E33" s="3"/>
      <c r="F33" s="49">
        <v>33.924695757234659</v>
      </c>
      <c r="H33" t="s">
        <v>0</v>
      </c>
      <c r="I33" s="44">
        <v>0.01</v>
      </c>
      <c r="J33" s="71">
        <v>88</v>
      </c>
      <c r="M33" s="13" t="s">
        <v>91</v>
      </c>
      <c r="N33" s="36">
        <f>10^(-1/N32)</f>
        <v>1.6380961732382735</v>
      </c>
      <c r="O33" s="36">
        <f>10^(-1/O32)</f>
        <v>1.6709377682789064</v>
      </c>
      <c r="Q33" s="19">
        <f>F37</f>
        <v>37.526218144007117</v>
      </c>
      <c r="R33" s="31" t="s">
        <v>98</v>
      </c>
      <c r="T33" s="25"/>
    </row>
    <row r="34" spans="1:20">
      <c r="A34" s="1" t="s">
        <v>36</v>
      </c>
      <c r="B34" s="2" t="s">
        <v>4</v>
      </c>
      <c r="C34" s="1"/>
      <c r="D34" s="1"/>
      <c r="E34" s="3"/>
      <c r="F34" s="49" t="s">
        <v>13</v>
      </c>
      <c r="H34" t="s">
        <v>0</v>
      </c>
      <c r="I34" s="45">
        <v>1E-3</v>
      </c>
      <c r="J34" s="71">
        <v>88</v>
      </c>
      <c r="M34" s="14" t="s">
        <v>92</v>
      </c>
      <c r="N34" s="36">
        <f>ABS(N33-O33)</f>
        <v>3.2841595040632887E-2</v>
      </c>
      <c r="O34" s="36"/>
      <c r="P34" s="17"/>
      <c r="Q34" s="29"/>
      <c r="T34" s="25"/>
    </row>
    <row r="35" spans="1:20">
      <c r="A35" s="52" t="s">
        <v>37</v>
      </c>
      <c r="B35" s="53" t="s">
        <v>4</v>
      </c>
      <c r="C35" s="52"/>
      <c r="D35" s="52"/>
      <c r="E35" s="54"/>
      <c r="F35" s="55" t="s">
        <v>13</v>
      </c>
      <c r="G35" s="56"/>
      <c r="H35" s="56" t="s">
        <v>0</v>
      </c>
      <c r="I35" s="57">
        <v>1E-4</v>
      </c>
      <c r="J35" s="71">
        <v>88</v>
      </c>
      <c r="M35" s="13" t="s">
        <v>93</v>
      </c>
      <c r="N35" s="36">
        <f>AVERAGE(N33,O33)</f>
        <v>1.6545169707585901</v>
      </c>
      <c r="O35" s="36"/>
      <c r="P35" s="36">
        <f>10^(-1/P32)</f>
        <v>1.6541118010566833</v>
      </c>
      <c r="Q35" s="29"/>
    </row>
    <row r="36" spans="1:20">
      <c r="A36" s="1" t="s">
        <v>38</v>
      </c>
      <c r="B36" s="2" t="s">
        <v>4</v>
      </c>
      <c r="C36" s="1"/>
      <c r="D36" s="1"/>
      <c r="E36" s="3"/>
      <c r="F36" s="49" t="s">
        <v>13</v>
      </c>
      <c r="H36" t="s">
        <v>1</v>
      </c>
      <c r="J36" s="71">
        <v>87</v>
      </c>
    </row>
    <row r="37" spans="1:20" ht="14" thickBot="1">
      <c r="A37" s="1" t="s">
        <v>39</v>
      </c>
      <c r="B37" s="2" t="s">
        <v>4</v>
      </c>
      <c r="C37" s="1"/>
      <c r="D37" s="1"/>
      <c r="E37" s="3"/>
      <c r="F37" s="49">
        <v>37.526218144007117</v>
      </c>
      <c r="H37" s="46" t="s">
        <v>2</v>
      </c>
      <c r="I37" s="46"/>
      <c r="J37" s="71">
        <v>87.5</v>
      </c>
      <c r="K37" s="76" t="str">
        <f>G38</f>
        <v>Aldh1a1 #1</v>
      </c>
      <c r="L37" s="76"/>
      <c r="M37" s="77"/>
      <c r="N37" s="77"/>
      <c r="O37" s="77"/>
      <c r="P37" s="77"/>
      <c r="Q37" s="77"/>
      <c r="R37" s="77"/>
    </row>
    <row r="38" spans="1:20">
      <c r="A38" s="4" t="s">
        <v>40</v>
      </c>
      <c r="B38" s="5" t="s">
        <v>4</v>
      </c>
      <c r="C38" s="4"/>
      <c r="D38" s="4"/>
      <c r="E38" s="6"/>
      <c r="F38" s="50">
        <v>31.073015142608842</v>
      </c>
      <c r="G38" s="7" t="s">
        <v>108</v>
      </c>
      <c r="H38" t="s">
        <v>0</v>
      </c>
      <c r="I38">
        <v>1</v>
      </c>
      <c r="J38" s="71">
        <v>82</v>
      </c>
      <c r="M38" s="9"/>
      <c r="N38" s="47" t="s">
        <v>101</v>
      </c>
      <c r="O38" s="47" t="s">
        <v>102</v>
      </c>
      <c r="P38" s="34" t="s">
        <v>100</v>
      </c>
      <c r="Q38" s="28" t="s">
        <v>89</v>
      </c>
      <c r="R38" s="21" t="s">
        <v>99</v>
      </c>
    </row>
    <row r="39" spans="1:20">
      <c r="A39" s="1" t="s">
        <v>41</v>
      </c>
      <c r="B39" s="2" t="s">
        <v>4</v>
      </c>
      <c r="C39" s="1"/>
      <c r="D39" s="1"/>
      <c r="E39" s="3"/>
      <c r="F39" s="49">
        <v>35.499023041714473</v>
      </c>
      <c r="H39" t="s">
        <v>0</v>
      </c>
      <c r="I39">
        <v>0.1</v>
      </c>
      <c r="J39" s="71">
        <v>82.5</v>
      </c>
      <c r="L39">
        <v>1</v>
      </c>
      <c r="M39" s="8">
        <f>LOG(L39)</f>
        <v>0</v>
      </c>
      <c r="N39" s="11"/>
      <c r="O39" s="11"/>
      <c r="P39" s="75">
        <f>AVERAGE(F38,F43)</f>
        <v>30.400926741468368</v>
      </c>
      <c r="Q39" s="40">
        <f>STDEV(F38,F43)</f>
        <v>0.95047653200647098</v>
      </c>
      <c r="R39" s="41">
        <f>Q39/P39</f>
        <v>3.126472229249426E-2</v>
      </c>
    </row>
    <row r="40" spans="1:20">
      <c r="A40" s="1" t="s">
        <v>42</v>
      </c>
      <c r="B40" s="2" t="s">
        <v>4</v>
      </c>
      <c r="C40" s="1"/>
      <c r="D40" s="1"/>
      <c r="E40" s="3"/>
      <c r="F40" s="49" t="s">
        <v>13</v>
      </c>
      <c r="H40" t="s">
        <v>0</v>
      </c>
      <c r="I40" s="44">
        <v>0.01</v>
      </c>
      <c r="J40" s="71">
        <v>67</v>
      </c>
      <c r="L40" s="22">
        <f>L39/10</f>
        <v>0.1</v>
      </c>
      <c r="M40" s="8">
        <f>LOG(L40)</f>
        <v>-1</v>
      </c>
      <c r="N40" s="73">
        <f>F39-F38</f>
        <v>4.4260078991056311</v>
      </c>
      <c r="O40" s="73">
        <f>F44-F43</f>
        <v>4.521477962337574</v>
      </c>
      <c r="P40" s="74">
        <f t="shared" ref="P40:P43" si="18">AVERAGE(F39,F44)</f>
        <v>34.874669672189967</v>
      </c>
      <c r="Q40" s="27">
        <f t="shared" ref="Q40:Q43" si="19">STDEV(F39,F44)</f>
        <v>0.88296900289513858</v>
      </c>
      <c r="R40" s="42">
        <f t="shared" ref="R40:R43" si="20">Q40/P40</f>
        <v>2.53183474193375E-2</v>
      </c>
    </row>
    <row r="41" spans="1:20">
      <c r="A41" s="1" t="s">
        <v>43</v>
      </c>
      <c r="B41" s="2" t="s">
        <v>4</v>
      </c>
      <c r="C41" s="1"/>
      <c r="D41" s="1"/>
      <c r="E41" s="3"/>
      <c r="F41" s="49" t="s">
        <v>13</v>
      </c>
      <c r="H41" t="s">
        <v>0</v>
      </c>
      <c r="I41" s="45">
        <v>1E-3</v>
      </c>
      <c r="J41" s="71">
        <v>65</v>
      </c>
      <c r="L41" s="22">
        <f t="shared" ref="L41:L43" si="21">L40/10</f>
        <v>0.01</v>
      </c>
      <c r="M41" s="8">
        <f>LOG(L41)</f>
        <v>-2</v>
      </c>
      <c r="N41" s="11" t="e">
        <f t="shared" ref="N41:N43" si="22">F40-F39</f>
        <v>#VALUE!</v>
      </c>
      <c r="O41" s="11" t="e">
        <f t="shared" ref="O41:O43" si="23">F45-F44</f>
        <v>#VALUE!</v>
      </c>
      <c r="P41" s="33" t="e">
        <f t="shared" si="18"/>
        <v>#DIV/0!</v>
      </c>
      <c r="Q41" s="27" t="e">
        <f t="shared" si="19"/>
        <v>#DIV/0!</v>
      </c>
      <c r="R41" s="42" t="e">
        <f t="shared" si="20"/>
        <v>#DIV/0!</v>
      </c>
    </row>
    <row r="42" spans="1:20">
      <c r="A42" s="52" t="s">
        <v>44</v>
      </c>
      <c r="B42" s="53" t="s">
        <v>4</v>
      </c>
      <c r="C42" s="52"/>
      <c r="D42" s="52"/>
      <c r="E42" s="54"/>
      <c r="F42" s="55" t="s">
        <v>13</v>
      </c>
      <c r="G42" s="56"/>
      <c r="H42" s="56" t="s">
        <v>0</v>
      </c>
      <c r="I42" s="57">
        <v>1E-4</v>
      </c>
      <c r="J42" s="71">
        <v>57</v>
      </c>
      <c r="L42" s="23">
        <f t="shared" si="21"/>
        <v>1E-3</v>
      </c>
      <c r="M42" s="8">
        <f>LOG(L42)</f>
        <v>-3</v>
      </c>
      <c r="N42" s="11" t="e">
        <f t="shared" si="22"/>
        <v>#VALUE!</v>
      </c>
      <c r="O42" s="11" t="e">
        <f t="shared" si="23"/>
        <v>#VALUE!</v>
      </c>
      <c r="P42" s="33" t="e">
        <f t="shared" si="18"/>
        <v>#DIV/0!</v>
      </c>
      <c r="Q42" s="27" t="e">
        <f t="shared" si="19"/>
        <v>#DIV/0!</v>
      </c>
      <c r="R42" s="42" t="e">
        <f t="shared" si="20"/>
        <v>#DIV/0!</v>
      </c>
    </row>
    <row r="43" spans="1:20">
      <c r="A43" s="1" t="s">
        <v>45</v>
      </c>
      <c r="B43" s="2" t="s">
        <v>4</v>
      </c>
      <c r="C43" s="1"/>
      <c r="D43" s="1"/>
      <c r="E43" s="3"/>
      <c r="F43" s="49">
        <v>29.728838340327894</v>
      </c>
      <c r="H43" t="s">
        <v>0</v>
      </c>
      <c r="I43">
        <v>1</v>
      </c>
      <c r="J43" s="71">
        <v>82</v>
      </c>
      <c r="L43" s="24">
        <f t="shared" si="21"/>
        <v>1E-4</v>
      </c>
      <c r="M43" s="10">
        <f>LOG(L43)</f>
        <v>-4</v>
      </c>
      <c r="N43" s="12" t="e">
        <f t="shared" si="22"/>
        <v>#VALUE!</v>
      </c>
      <c r="O43" s="12" t="e">
        <f t="shared" si="23"/>
        <v>#VALUE!</v>
      </c>
      <c r="P43" s="18" t="e">
        <f t="shared" si="18"/>
        <v>#DIV/0!</v>
      </c>
      <c r="Q43" s="30" t="e">
        <f t="shared" si="19"/>
        <v>#DIV/0!</v>
      </c>
      <c r="R43" s="43" t="e">
        <f t="shared" si="20"/>
        <v>#DIV/0!</v>
      </c>
    </row>
    <row r="44" spans="1:20">
      <c r="A44" s="1" t="s">
        <v>46</v>
      </c>
      <c r="B44" s="2" t="s">
        <v>4</v>
      </c>
      <c r="C44" s="1"/>
      <c r="D44" s="1"/>
      <c r="E44" s="3"/>
      <c r="F44" s="49">
        <v>34.250316302665468</v>
      </c>
      <c r="H44" t="s">
        <v>0</v>
      </c>
      <c r="I44">
        <v>0.1</v>
      </c>
      <c r="J44" s="71">
        <v>82.5</v>
      </c>
      <c r="M44" s="13" t="s">
        <v>90</v>
      </c>
      <c r="N44" s="36">
        <f>SLOPE(F38:F39,M39:M40)</f>
        <v>-4.4260078991056311</v>
      </c>
      <c r="O44" s="36">
        <f>SLOPE(F43:F44,M39:M40)</f>
        <v>-4.521477962337574</v>
      </c>
      <c r="P44" s="32">
        <f>SLOPE(P39:P40,M39:M40)</f>
        <v>-4.473742930721599</v>
      </c>
      <c r="Q44" s="37" t="str">
        <f>F48</f>
        <v>N/A</v>
      </c>
      <c r="R44" s="38" t="s">
        <v>97</v>
      </c>
    </row>
    <row r="45" spans="1:20">
      <c r="A45" s="1" t="s">
        <v>47</v>
      </c>
      <c r="B45" s="2" t="s">
        <v>4</v>
      </c>
      <c r="C45" s="1"/>
      <c r="D45" s="1"/>
      <c r="E45" s="3"/>
      <c r="F45" s="49" t="s">
        <v>13</v>
      </c>
      <c r="H45" t="s">
        <v>0</v>
      </c>
      <c r="I45" s="44">
        <v>0.01</v>
      </c>
      <c r="J45" s="71">
        <v>58</v>
      </c>
      <c r="M45" s="13" t="s">
        <v>91</v>
      </c>
      <c r="N45" s="36">
        <f>10^(-1/N44)</f>
        <v>1.6824309071795474</v>
      </c>
      <c r="O45" s="36">
        <f>10^(-1/O44)</f>
        <v>1.664050953673055</v>
      </c>
      <c r="Q45" s="19" t="str">
        <f>F49</f>
        <v>N/A</v>
      </c>
      <c r="R45" s="31" t="s">
        <v>98</v>
      </c>
    </row>
    <row r="46" spans="1:20">
      <c r="A46" s="1" t="s">
        <v>48</v>
      </c>
      <c r="B46" s="2" t="s">
        <v>4</v>
      </c>
      <c r="C46" s="1"/>
      <c r="D46" s="1"/>
      <c r="E46" s="3"/>
      <c r="F46" s="49" t="s">
        <v>13</v>
      </c>
      <c r="H46" t="s">
        <v>0</v>
      </c>
      <c r="I46" s="45">
        <v>1E-3</v>
      </c>
      <c r="J46" s="71">
        <v>65</v>
      </c>
      <c r="M46" s="14" t="s">
        <v>92</v>
      </c>
      <c r="N46" s="36">
        <f>ABS(N45-O45)</f>
        <v>1.8379953506492352E-2</v>
      </c>
      <c r="O46" s="36"/>
      <c r="P46" s="17"/>
      <c r="Q46" s="29"/>
    </row>
    <row r="47" spans="1:20">
      <c r="A47" s="52" t="s">
        <v>49</v>
      </c>
      <c r="B47" s="53" t="s">
        <v>4</v>
      </c>
      <c r="C47" s="52"/>
      <c r="D47" s="52"/>
      <c r="E47" s="54"/>
      <c r="F47" s="55" t="s">
        <v>13</v>
      </c>
      <c r="G47" s="56"/>
      <c r="H47" s="56" t="s">
        <v>0</v>
      </c>
      <c r="I47" s="57">
        <v>1E-4</v>
      </c>
      <c r="J47" s="71">
        <v>65</v>
      </c>
      <c r="M47" s="13" t="s">
        <v>93</v>
      </c>
      <c r="N47" s="36">
        <f>AVERAGE(N45,O45)</f>
        <v>1.6732409304263012</v>
      </c>
      <c r="O47" s="36"/>
      <c r="P47" s="36">
        <f>10^(-1/P44)</f>
        <v>1.6731176389981888</v>
      </c>
      <c r="Q47" s="29"/>
    </row>
    <row r="48" spans="1:20">
      <c r="A48" s="1" t="s">
        <v>50</v>
      </c>
      <c r="B48" s="2" t="s">
        <v>4</v>
      </c>
      <c r="C48" s="1"/>
      <c r="D48" s="1"/>
      <c r="E48" s="3"/>
      <c r="F48" s="49" t="s">
        <v>13</v>
      </c>
      <c r="H48" t="s">
        <v>1</v>
      </c>
      <c r="J48" s="71">
        <v>65.5</v>
      </c>
    </row>
    <row r="49" spans="1:18" ht="14" thickBot="1">
      <c r="A49" s="1" t="s">
        <v>51</v>
      </c>
      <c r="B49" s="2" t="s">
        <v>4</v>
      </c>
      <c r="C49" s="1"/>
      <c r="D49" s="1"/>
      <c r="E49" s="3"/>
      <c r="F49" s="49" t="s">
        <v>13</v>
      </c>
      <c r="H49" s="46" t="s">
        <v>2</v>
      </c>
      <c r="I49" s="46"/>
      <c r="J49" s="71">
        <v>62.5</v>
      </c>
      <c r="K49" s="76" t="str">
        <f>G50</f>
        <v>Gata3</v>
      </c>
      <c r="L49" s="76"/>
      <c r="M49" s="77"/>
      <c r="N49" s="77"/>
      <c r="O49" s="77"/>
      <c r="P49" s="77"/>
      <c r="Q49" s="77"/>
      <c r="R49" s="77"/>
    </row>
    <row r="50" spans="1:18">
      <c r="A50" s="4" t="s">
        <v>52</v>
      </c>
      <c r="B50" s="5" t="s">
        <v>4</v>
      </c>
      <c r="C50" s="4"/>
      <c r="D50" s="4"/>
      <c r="E50" s="6"/>
      <c r="F50" s="50">
        <v>25.33088471909101</v>
      </c>
      <c r="G50" s="7" t="s">
        <v>109</v>
      </c>
      <c r="H50" t="s">
        <v>0</v>
      </c>
      <c r="I50">
        <v>1</v>
      </c>
      <c r="J50" s="71">
        <v>88.5</v>
      </c>
      <c r="M50" s="9"/>
      <c r="N50" s="47" t="s">
        <v>101</v>
      </c>
      <c r="O50" s="47" t="s">
        <v>102</v>
      </c>
      <c r="P50" s="34" t="s">
        <v>100</v>
      </c>
      <c r="Q50" s="28" t="s">
        <v>89</v>
      </c>
      <c r="R50" s="21" t="s">
        <v>99</v>
      </c>
    </row>
    <row r="51" spans="1:18">
      <c r="A51" s="1" t="s">
        <v>53</v>
      </c>
      <c r="B51" s="2" t="s">
        <v>4</v>
      </c>
      <c r="C51" s="1"/>
      <c r="D51" s="1"/>
      <c r="E51" s="3"/>
      <c r="F51" s="49">
        <v>29.16140558711604</v>
      </c>
      <c r="H51" t="s">
        <v>0</v>
      </c>
      <c r="I51">
        <v>0.1</v>
      </c>
      <c r="J51" s="71">
        <v>88.5</v>
      </c>
      <c r="L51">
        <v>1</v>
      </c>
      <c r="M51" s="8">
        <f>LOG(L51)</f>
        <v>0</v>
      </c>
      <c r="N51" s="11"/>
      <c r="O51" s="11"/>
      <c r="P51" s="75">
        <f>AVERAGE(F50,F55)</f>
        <v>25.079750881069607</v>
      </c>
      <c r="Q51" s="40">
        <f>STDEV(F50,F55)</f>
        <v>0.35515687970079796</v>
      </c>
      <c r="R51" s="41">
        <f>Q51/P51</f>
        <v>1.4161100777475153E-2</v>
      </c>
    </row>
    <row r="52" spans="1:18">
      <c r="A52" s="1" t="s">
        <v>54</v>
      </c>
      <c r="B52" s="2" t="s">
        <v>4</v>
      </c>
      <c r="C52" s="1"/>
      <c r="D52" s="1"/>
      <c r="E52" s="3"/>
      <c r="F52" s="49">
        <v>32.933682156179827</v>
      </c>
      <c r="H52" t="s">
        <v>0</v>
      </c>
      <c r="I52" s="44">
        <v>0.01</v>
      </c>
      <c r="J52" s="71">
        <v>89</v>
      </c>
      <c r="L52" s="22">
        <f>L51/10</f>
        <v>0.1</v>
      </c>
      <c r="M52" s="8">
        <f>LOG(L52)</f>
        <v>-1</v>
      </c>
      <c r="N52" s="73">
        <f>F51-F50</f>
        <v>3.8305208680250296</v>
      </c>
      <c r="O52" s="73">
        <f>F56-F55</f>
        <v>4.3973046679746659</v>
      </c>
      <c r="P52" s="74">
        <f t="shared" ref="P52:P55" si="24">AVERAGE(F51,F56)</f>
        <v>29.193663649069457</v>
      </c>
      <c r="Q52" s="27">
        <f t="shared" ref="Q52:Q55" si="25">STDEV(F51,F56)</f>
        <v>4.5619788708500461E-2</v>
      </c>
      <c r="R52" s="42">
        <f t="shared" ref="R52:R55" si="26">Q52/P52</f>
        <v>1.5626606258428474E-3</v>
      </c>
    </row>
    <row r="53" spans="1:18">
      <c r="A53" s="58" t="s">
        <v>55</v>
      </c>
      <c r="B53" s="59" t="s">
        <v>4</v>
      </c>
      <c r="C53" s="58"/>
      <c r="D53" s="58"/>
      <c r="E53" s="60"/>
      <c r="F53" s="61">
        <v>38.286964268895296</v>
      </c>
      <c r="G53" s="62"/>
      <c r="H53" s="62" t="s">
        <v>0</v>
      </c>
      <c r="I53" s="63">
        <v>1E-3</v>
      </c>
      <c r="J53" s="71">
        <v>57.5</v>
      </c>
      <c r="L53" s="22">
        <f t="shared" ref="L53:L55" si="27">L52/10</f>
        <v>0.01</v>
      </c>
      <c r="M53" s="8">
        <f>LOG(L53)</f>
        <v>-2</v>
      </c>
      <c r="N53" s="73">
        <f t="shared" ref="N53:N55" si="28">F52-F51</f>
        <v>3.7722765690637878</v>
      </c>
      <c r="O53" s="73">
        <f t="shared" ref="O53:O55" si="29">F57-F56</f>
        <v>4.4149619143851666</v>
      </c>
      <c r="P53" s="74">
        <f t="shared" si="24"/>
        <v>33.287282890793932</v>
      </c>
      <c r="Q53" s="27">
        <f t="shared" si="25"/>
        <v>0.50006695455611905</v>
      </c>
      <c r="R53" s="42">
        <f t="shared" si="26"/>
        <v>1.5022762782913099E-2</v>
      </c>
    </row>
    <row r="54" spans="1:18">
      <c r="A54" s="52" t="s">
        <v>56</v>
      </c>
      <c r="B54" s="53" t="s">
        <v>4</v>
      </c>
      <c r="C54" s="52"/>
      <c r="D54" s="52"/>
      <c r="E54" s="54"/>
      <c r="F54" s="55">
        <v>36.681642727791122</v>
      </c>
      <c r="G54" s="56"/>
      <c r="H54" s="56" t="s">
        <v>0</v>
      </c>
      <c r="I54" s="57">
        <v>1E-4</v>
      </c>
      <c r="J54" s="71">
        <v>67</v>
      </c>
      <c r="L54" s="23">
        <f t="shared" si="27"/>
        <v>1E-3</v>
      </c>
      <c r="M54" s="8">
        <f>LOG(L54)</f>
        <v>-3</v>
      </c>
      <c r="N54" s="11">
        <f t="shared" si="28"/>
        <v>5.3532821127154691</v>
      </c>
      <c r="O54" s="11">
        <f t="shared" si="29"/>
        <v>3.8677262795529543</v>
      </c>
      <c r="P54" s="33">
        <f t="shared" si="24"/>
        <v>37.897787086928147</v>
      </c>
      <c r="Q54" s="27">
        <f t="shared" si="25"/>
        <v>0.55037964890372648</v>
      </c>
      <c r="R54" s="42">
        <f t="shared" si="26"/>
        <v>1.4522738429061616E-2</v>
      </c>
    </row>
    <row r="55" spans="1:18">
      <c r="A55" s="1" t="s">
        <v>57</v>
      </c>
      <c r="B55" s="2" t="s">
        <v>4</v>
      </c>
      <c r="C55" s="1"/>
      <c r="D55" s="1"/>
      <c r="E55" s="3"/>
      <c r="F55" s="49">
        <v>24.828617043048204</v>
      </c>
      <c r="H55" t="s">
        <v>0</v>
      </c>
      <c r="I55">
        <v>1</v>
      </c>
      <c r="J55" s="71">
        <v>89</v>
      </c>
      <c r="L55" s="24">
        <f t="shared" si="27"/>
        <v>1E-4</v>
      </c>
      <c r="M55" s="10">
        <f>LOG(L55)</f>
        <v>-4</v>
      </c>
      <c r="N55" s="12">
        <f t="shared" si="28"/>
        <v>-1.6053215411041748</v>
      </c>
      <c r="O55" s="12" t="e">
        <f t="shared" si="29"/>
        <v>#VALUE!</v>
      </c>
      <c r="P55" s="18">
        <f t="shared" si="24"/>
        <v>36.681642727791122</v>
      </c>
      <c r="Q55" s="30" t="e">
        <f t="shared" si="25"/>
        <v>#DIV/0!</v>
      </c>
      <c r="R55" s="43" t="e">
        <f t="shared" si="26"/>
        <v>#DIV/0!</v>
      </c>
    </row>
    <row r="56" spans="1:18">
      <c r="A56" s="1" t="s">
        <v>58</v>
      </c>
      <c r="B56" s="2" t="s">
        <v>4</v>
      </c>
      <c r="C56" s="1"/>
      <c r="D56" s="1"/>
      <c r="E56" s="3"/>
      <c r="F56" s="49">
        <v>29.22592171102287</v>
      </c>
      <c r="H56" t="s">
        <v>0</v>
      </c>
      <c r="I56">
        <v>0.1</v>
      </c>
      <c r="J56" s="71">
        <v>89</v>
      </c>
      <c r="M56" s="13" t="s">
        <v>90</v>
      </c>
      <c r="N56" s="36">
        <f>SLOPE(F50:F52,M51:M53)</f>
        <v>-3.8013987185444087</v>
      </c>
      <c r="O56" s="36">
        <f>SLOPE(F55:F57,M51:M53)</f>
        <v>-4.4061332911799163</v>
      </c>
      <c r="P56" s="32">
        <f>SLOPE(P51:P53,M51:M53)</f>
        <v>-4.1037660048621625</v>
      </c>
      <c r="Q56" s="37" t="str">
        <f>F60</f>
        <v>N/A</v>
      </c>
      <c r="R56" s="38" t="s">
        <v>97</v>
      </c>
    </row>
    <row r="57" spans="1:18">
      <c r="A57" s="1" t="s">
        <v>59</v>
      </c>
      <c r="B57" s="2" t="s">
        <v>4</v>
      </c>
      <c r="C57" s="1"/>
      <c r="D57" s="1"/>
      <c r="E57" s="3"/>
      <c r="F57" s="49">
        <v>33.640883625408037</v>
      </c>
      <c r="H57" t="s">
        <v>0</v>
      </c>
      <c r="I57" s="44">
        <v>0.01</v>
      </c>
      <c r="J57" s="71">
        <v>89</v>
      </c>
      <c r="M57" s="13" t="s">
        <v>91</v>
      </c>
      <c r="N57" s="36">
        <f>10^(-1/N56)</f>
        <v>1.8325720824934288</v>
      </c>
      <c r="O57" s="36">
        <f>10^(-1/O56)</f>
        <v>1.6863835843429726</v>
      </c>
      <c r="Q57" s="19" t="str">
        <f>F61</f>
        <v>N/A</v>
      </c>
      <c r="R57" s="31" t="s">
        <v>98</v>
      </c>
    </row>
    <row r="58" spans="1:18">
      <c r="A58" s="1" t="s">
        <v>60</v>
      </c>
      <c r="B58" s="2" t="s">
        <v>4</v>
      </c>
      <c r="C58" s="1"/>
      <c r="D58" s="1"/>
      <c r="E58" s="3"/>
      <c r="F58" s="49">
        <v>37.508609904960991</v>
      </c>
      <c r="H58" t="s">
        <v>0</v>
      </c>
      <c r="I58" s="45">
        <v>1E-3</v>
      </c>
      <c r="J58" s="71">
        <v>89</v>
      </c>
      <c r="M58" s="14" t="s">
        <v>92</v>
      </c>
      <c r="N58" s="36">
        <f>ABS(N57-O57)</f>
        <v>0.1461884981504562</v>
      </c>
      <c r="O58" s="36"/>
      <c r="P58" s="17"/>
      <c r="Q58" s="29"/>
    </row>
    <row r="59" spans="1:18">
      <c r="A59" s="52" t="s">
        <v>61</v>
      </c>
      <c r="B59" s="53" t="s">
        <v>4</v>
      </c>
      <c r="C59" s="52"/>
      <c r="D59" s="52"/>
      <c r="E59" s="54"/>
      <c r="F59" s="55" t="s">
        <v>13</v>
      </c>
      <c r="G59" s="56"/>
      <c r="H59" s="56" t="s">
        <v>0</v>
      </c>
      <c r="I59" s="57">
        <v>1E-4</v>
      </c>
      <c r="J59" s="71">
        <v>57.5</v>
      </c>
      <c r="M59" s="13" t="s">
        <v>93</v>
      </c>
      <c r="N59" s="36">
        <f>AVERAGE(N57,O57)</f>
        <v>1.7594778334182006</v>
      </c>
      <c r="O59" s="36"/>
      <c r="P59" s="36">
        <f>10^(-1/P56)</f>
        <v>1.7525830657028041</v>
      </c>
      <c r="Q59" s="29"/>
    </row>
    <row r="60" spans="1:18">
      <c r="A60" s="1" t="s">
        <v>62</v>
      </c>
      <c r="B60" s="2" t="s">
        <v>4</v>
      </c>
      <c r="C60" s="1"/>
      <c r="D60" s="1"/>
      <c r="E60" s="3"/>
      <c r="F60" s="49" t="s">
        <v>13</v>
      </c>
      <c r="H60" t="s">
        <v>1</v>
      </c>
      <c r="J60" s="71">
        <v>57.5</v>
      </c>
    </row>
    <row r="61" spans="1:18" ht="14" thickBot="1">
      <c r="A61" s="1" t="s">
        <v>63</v>
      </c>
      <c r="B61" s="2" t="s">
        <v>4</v>
      </c>
      <c r="C61" s="1"/>
      <c r="D61" s="1"/>
      <c r="E61" s="3"/>
      <c r="F61" s="49" t="s">
        <v>13</v>
      </c>
      <c r="H61" s="46" t="s">
        <v>2</v>
      </c>
      <c r="I61" s="46"/>
      <c r="J61" s="71">
        <v>68.5</v>
      </c>
      <c r="K61" s="76" t="str">
        <f>G62</f>
        <v>Kras</v>
      </c>
      <c r="L61" s="76"/>
      <c r="M61" s="77"/>
      <c r="N61" s="77"/>
      <c r="O61" s="77"/>
      <c r="P61" s="77"/>
      <c r="Q61" s="77"/>
      <c r="R61" s="77"/>
    </row>
    <row r="62" spans="1:18">
      <c r="A62" s="4" t="s">
        <v>64</v>
      </c>
      <c r="B62" s="5" t="s">
        <v>4</v>
      </c>
      <c r="C62" s="4"/>
      <c r="D62" s="4"/>
      <c r="E62" s="6"/>
      <c r="F62" s="50">
        <v>21.949054489605498</v>
      </c>
      <c r="G62" s="7" t="s">
        <v>110</v>
      </c>
      <c r="H62" t="s">
        <v>0</v>
      </c>
      <c r="I62">
        <v>1</v>
      </c>
      <c r="J62" s="71">
        <v>80.5</v>
      </c>
      <c r="M62" s="9"/>
      <c r="N62" s="47" t="s">
        <v>101</v>
      </c>
      <c r="O62" s="47" t="s">
        <v>102</v>
      </c>
      <c r="P62" s="34" t="s">
        <v>100</v>
      </c>
      <c r="Q62" s="28" t="s">
        <v>89</v>
      </c>
      <c r="R62" s="21" t="s">
        <v>99</v>
      </c>
    </row>
    <row r="63" spans="1:18">
      <c r="A63" s="1" t="s">
        <v>65</v>
      </c>
      <c r="B63" s="2" t="s">
        <v>4</v>
      </c>
      <c r="C63" s="1"/>
      <c r="D63" s="1"/>
      <c r="E63" s="3"/>
      <c r="F63" s="49">
        <v>25.748040320548284</v>
      </c>
      <c r="H63" t="s">
        <v>0</v>
      </c>
      <c r="I63">
        <v>0.1</v>
      </c>
      <c r="J63" s="71">
        <v>81</v>
      </c>
      <c r="L63">
        <v>1</v>
      </c>
      <c r="M63" s="8">
        <f>LOG(L63)</f>
        <v>0</v>
      </c>
      <c r="N63" s="11"/>
      <c r="O63" s="11"/>
      <c r="P63" s="75">
        <f>AVERAGE(F62,F67)</f>
        <v>21.82281895307873</v>
      </c>
      <c r="Q63" s="40">
        <f>STDEV(F62,F67)</f>
        <v>0.17852400781009189</v>
      </c>
      <c r="R63" s="41">
        <f>Q63/P63</f>
        <v>8.1806116887986179E-3</v>
      </c>
    </row>
    <row r="64" spans="1:18">
      <c r="A64" s="1" t="s">
        <v>66</v>
      </c>
      <c r="B64" s="2" t="s">
        <v>4</v>
      </c>
      <c r="C64" s="1"/>
      <c r="D64" s="1"/>
      <c r="E64" s="3"/>
      <c r="F64" s="49">
        <v>29.856014262108125</v>
      </c>
      <c r="H64" t="s">
        <v>0</v>
      </c>
      <c r="I64" s="44">
        <v>0.01</v>
      </c>
      <c r="J64" s="71">
        <v>81</v>
      </c>
      <c r="L64" s="22">
        <f>L63/10</f>
        <v>0.1</v>
      </c>
      <c r="M64" s="8">
        <f>LOG(L64)</f>
        <v>-1</v>
      </c>
      <c r="N64" s="73">
        <f>F63-F62</f>
        <v>3.7989858309427866</v>
      </c>
      <c r="O64" s="73">
        <f>F68-F67</f>
        <v>3.9816004522877648</v>
      </c>
      <c r="P64" s="74">
        <f t="shared" ref="P64:P67" si="30">AVERAGE(F63,F68)</f>
        <v>25.713112094694008</v>
      </c>
      <c r="Q64" s="27">
        <f t="shared" ref="Q64:Q67" si="31">STDEV(F63,F68)</f>
        <v>4.9395970712384524E-2</v>
      </c>
      <c r="R64" s="42">
        <f t="shared" ref="R64:R67" si="32">Q64/P64</f>
        <v>1.9210420944175621E-3</v>
      </c>
    </row>
    <row r="65" spans="1:18">
      <c r="A65" s="1" t="s">
        <v>67</v>
      </c>
      <c r="B65" s="2" t="s">
        <v>4</v>
      </c>
      <c r="C65" s="1"/>
      <c r="D65" s="1"/>
      <c r="E65" s="3"/>
      <c r="F65" s="49">
        <v>33.075576411847095</v>
      </c>
      <c r="H65" t="s">
        <v>0</v>
      </c>
      <c r="I65" s="45">
        <v>1E-3</v>
      </c>
      <c r="J65" s="71">
        <v>80.5</v>
      </c>
      <c r="L65" s="22">
        <f t="shared" ref="L65:L67" si="33">L64/10</f>
        <v>0.01</v>
      </c>
      <c r="M65" s="8">
        <f>LOG(L65)</f>
        <v>-2</v>
      </c>
      <c r="N65" s="73">
        <f t="shared" ref="N65:N67" si="34">F64-F63</f>
        <v>4.1079739415598411</v>
      </c>
      <c r="O65" s="73">
        <f t="shared" ref="O65:O67" si="35">F69-F68</f>
        <v>3.8851265865553017</v>
      </c>
      <c r="P65" s="74">
        <f t="shared" si="30"/>
        <v>29.709662358751579</v>
      </c>
      <c r="Q65" s="27">
        <f t="shared" si="31"/>
        <v>0.206972846605643</v>
      </c>
      <c r="R65" s="42">
        <f t="shared" si="32"/>
        <v>6.966516283705761E-3</v>
      </c>
    </row>
    <row r="66" spans="1:18">
      <c r="A66" s="52" t="s">
        <v>68</v>
      </c>
      <c r="B66" s="53" t="s">
        <v>4</v>
      </c>
      <c r="C66" s="52"/>
      <c r="D66" s="52"/>
      <c r="E66" s="54"/>
      <c r="F66" s="55">
        <v>35.692457631853912</v>
      </c>
      <c r="G66" s="56"/>
      <c r="H66" s="56" t="s">
        <v>0</v>
      </c>
      <c r="I66" s="57">
        <v>1E-4</v>
      </c>
      <c r="J66" s="71">
        <v>81</v>
      </c>
      <c r="L66" s="23">
        <f t="shared" si="33"/>
        <v>1E-3</v>
      </c>
      <c r="M66" s="8">
        <f>LOG(L66)</f>
        <v>-3</v>
      </c>
      <c r="N66" s="73">
        <f t="shared" si="34"/>
        <v>3.2195621497389695</v>
      </c>
      <c r="O66" s="73">
        <f t="shared" si="35"/>
        <v>4.7813010416156771</v>
      </c>
      <c r="P66" s="74">
        <f t="shared" si="30"/>
        <v>33.710093954428899</v>
      </c>
      <c r="Q66" s="27">
        <f t="shared" si="31"/>
        <v>0.89734331428294956</v>
      </c>
      <c r="R66" s="42">
        <f t="shared" si="32"/>
        <v>2.6619424896769082E-2</v>
      </c>
    </row>
    <row r="67" spans="1:18">
      <c r="A67" s="1" t="s">
        <v>69</v>
      </c>
      <c r="B67" s="2" t="s">
        <v>4</v>
      </c>
      <c r="C67" s="1"/>
      <c r="D67" s="1"/>
      <c r="E67" s="3"/>
      <c r="F67" s="49">
        <v>21.696583416551967</v>
      </c>
      <c r="H67" t="s">
        <v>0</v>
      </c>
      <c r="I67">
        <v>1</v>
      </c>
      <c r="J67" s="71">
        <v>81</v>
      </c>
      <c r="L67" s="24">
        <f t="shared" si="33"/>
        <v>1E-4</v>
      </c>
      <c r="M67" s="10">
        <f>LOG(L67)</f>
        <v>-4</v>
      </c>
      <c r="N67" s="79">
        <f t="shared" si="34"/>
        <v>2.6168812200068174</v>
      </c>
      <c r="O67" s="79">
        <f t="shared" si="35"/>
        <v>0.76314293902233032</v>
      </c>
      <c r="P67" s="78">
        <f t="shared" si="30"/>
        <v>35.400106033943473</v>
      </c>
      <c r="Q67" s="30">
        <f t="shared" si="31"/>
        <v>0.41344759474712811</v>
      </c>
      <c r="R67" s="43">
        <f t="shared" si="32"/>
        <v>1.1679275603036131E-2</v>
      </c>
    </row>
    <row r="68" spans="1:18">
      <c r="A68" s="1" t="s">
        <v>70</v>
      </c>
      <c r="B68" s="2" t="s">
        <v>4</v>
      </c>
      <c r="C68" s="1"/>
      <c r="D68" s="1"/>
      <c r="E68" s="3"/>
      <c r="F68" s="49">
        <v>25.678183868839731</v>
      </c>
      <c r="H68" t="s">
        <v>0</v>
      </c>
      <c r="I68">
        <v>0.1</v>
      </c>
      <c r="J68" s="71">
        <v>81</v>
      </c>
      <c r="M68" s="13" t="s">
        <v>90</v>
      </c>
      <c r="N68" s="36">
        <f>SLOPE(F62:F66,M63:M67)</f>
        <v>-3.4814342375795642</v>
      </c>
      <c r="O68" s="36">
        <f>SLOPE(F67:F71,M63:M67)</f>
        <v>-3.5488769667133129</v>
      </c>
      <c r="P68" s="32">
        <f>SLOPE(P63:P67,M63:M67)</f>
        <v>-3.5151556021464372</v>
      </c>
      <c r="Q68" s="37" t="str">
        <f>F72</f>
        <v>N/A</v>
      </c>
      <c r="R68" s="38" t="s">
        <v>97</v>
      </c>
    </row>
    <row r="69" spans="1:18">
      <c r="A69" s="1" t="s">
        <v>71</v>
      </c>
      <c r="B69" s="2" t="s">
        <v>4</v>
      </c>
      <c r="C69" s="1"/>
      <c r="D69" s="1"/>
      <c r="E69" s="3"/>
      <c r="F69" s="49">
        <v>29.563310455395033</v>
      </c>
      <c r="H69" t="s">
        <v>0</v>
      </c>
      <c r="I69" s="44">
        <v>0.01</v>
      </c>
      <c r="J69" s="71">
        <v>81</v>
      </c>
      <c r="M69" s="13" t="s">
        <v>91</v>
      </c>
      <c r="N69" s="36">
        <f>10^(-1/N68)</f>
        <v>1.937483177603863</v>
      </c>
      <c r="O69" s="36">
        <f>10^(-1/O68)</f>
        <v>1.9132833008129473</v>
      </c>
      <c r="Q69" s="19">
        <f>F73</f>
        <v>37.47931884475144</v>
      </c>
      <c r="R69" s="31" t="s">
        <v>98</v>
      </c>
    </row>
    <row r="70" spans="1:18">
      <c r="A70" s="1" t="s">
        <v>72</v>
      </c>
      <c r="B70" s="2" t="s">
        <v>4</v>
      </c>
      <c r="C70" s="1"/>
      <c r="D70" s="1"/>
      <c r="E70" s="3"/>
      <c r="F70" s="49">
        <v>34.34461149701071</v>
      </c>
      <c r="H70" t="s">
        <v>0</v>
      </c>
      <c r="I70" s="45">
        <v>1E-3</v>
      </c>
      <c r="J70" s="71">
        <v>81</v>
      </c>
      <c r="M70" s="14" t="s">
        <v>92</v>
      </c>
      <c r="N70" s="36">
        <f>ABS(N69-O69)</f>
        <v>2.4199876790915731E-2</v>
      </c>
      <c r="O70" s="36"/>
      <c r="P70" s="17"/>
      <c r="Q70" s="29"/>
    </row>
    <row r="71" spans="1:18">
      <c r="A71" s="52" t="s">
        <v>73</v>
      </c>
      <c r="B71" s="53" t="s">
        <v>4</v>
      </c>
      <c r="C71" s="52"/>
      <c r="D71" s="52"/>
      <c r="E71" s="54"/>
      <c r="F71" s="55">
        <v>35.107754436033041</v>
      </c>
      <c r="G71" s="56"/>
      <c r="H71" s="56" t="s">
        <v>0</v>
      </c>
      <c r="I71" s="57">
        <v>1E-4</v>
      </c>
      <c r="J71" s="71">
        <v>81</v>
      </c>
      <c r="M71" s="13" t="s">
        <v>93</v>
      </c>
      <c r="N71" s="36">
        <f>AVERAGE(N69,O69)</f>
        <v>1.9253832392084052</v>
      </c>
      <c r="O71" s="36"/>
      <c r="P71" s="36">
        <f>10^(-1/P68)</f>
        <v>1.9252291461306026</v>
      </c>
      <c r="Q71" s="29"/>
    </row>
    <row r="72" spans="1:18">
      <c r="A72" s="1" t="s">
        <v>74</v>
      </c>
      <c r="B72" s="2" t="s">
        <v>4</v>
      </c>
      <c r="C72" s="1"/>
      <c r="D72" s="1"/>
      <c r="E72" s="3"/>
      <c r="F72" s="49" t="s">
        <v>13</v>
      </c>
      <c r="H72" t="s">
        <v>1</v>
      </c>
      <c r="J72" s="71">
        <v>66</v>
      </c>
    </row>
    <row r="73" spans="1:18" ht="14" thickBot="1">
      <c r="A73" s="1" t="s">
        <v>75</v>
      </c>
      <c r="B73" s="2" t="s">
        <v>4</v>
      </c>
      <c r="C73" s="1"/>
      <c r="D73" s="1"/>
      <c r="E73" s="3"/>
      <c r="F73" s="49">
        <v>37.47931884475144</v>
      </c>
      <c r="H73" s="46" t="s">
        <v>2</v>
      </c>
      <c r="I73" s="46"/>
      <c r="J73" s="71">
        <v>79</v>
      </c>
      <c r="K73" s="76" t="str">
        <f>G74</f>
        <v>Esr1</v>
      </c>
      <c r="L73" s="76"/>
      <c r="M73" s="77"/>
      <c r="N73" s="77"/>
      <c r="O73" s="77"/>
      <c r="P73" s="77"/>
      <c r="Q73" s="77"/>
      <c r="R73" s="77"/>
    </row>
    <row r="74" spans="1:18">
      <c r="A74" s="4" t="s">
        <v>76</v>
      </c>
      <c r="B74" s="5" t="s">
        <v>4</v>
      </c>
      <c r="C74" s="4"/>
      <c r="D74" s="4"/>
      <c r="E74" s="6"/>
      <c r="F74" s="50">
        <v>27.191089871246316</v>
      </c>
      <c r="G74" s="7" t="s">
        <v>111</v>
      </c>
      <c r="H74" t="s">
        <v>0</v>
      </c>
      <c r="I74">
        <v>1</v>
      </c>
      <c r="J74" s="71">
        <v>87.5</v>
      </c>
      <c r="M74" s="9"/>
      <c r="N74" s="47" t="s">
        <v>101</v>
      </c>
      <c r="O74" s="47" t="s">
        <v>102</v>
      </c>
      <c r="P74" s="34" t="s">
        <v>100</v>
      </c>
      <c r="Q74" s="28" t="s">
        <v>89</v>
      </c>
      <c r="R74" s="21" t="s">
        <v>99</v>
      </c>
    </row>
    <row r="75" spans="1:18">
      <c r="A75" s="1" t="s">
        <v>77</v>
      </c>
      <c r="B75" s="2" t="s">
        <v>4</v>
      </c>
      <c r="C75" s="1"/>
      <c r="D75" s="1"/>
      <c r="E75" s="3"/>
      <c r="F75" s="49">
        <v>30.664761258154535</v>
      </c>
      <c r="H75" t="s">
        <v>0</v>
      </c>
      <c r="I75">
        <v>0.1</v>
      </c>
      <c r="J75" s="71">
        <v>77</v>
      </c>
      <c r="L75">
        <v>1</v>
      </c>
      <c r="M75" s="8">
        <f>LOG(L75)</f>
        <v>0</v>
      </c>
      <c r="N75" s="11"/>
      <c r="O75" s="11"/>
      <c r="P75" s="39">
        <f>AVERAGE(F74,F79)</f>
        <v>26.799188689806904</v>
      </c>
      <c r="Q75" s="40">
        <f>STDEV(F74,F79)</f>
        <v>0.55423196590157642</v>
      </c>
      <c r="R75" s="41">
        <f>Q75/P75</f>
        <v>2.0680923303934909E-2</v>
      </c>
    </row>
    <row r="76" spans="1:18">
      <c r="A76" s="1" t="s">
        <v>78</v>
      </c>
      <c r="B76" s="2" t="s">
        <v>4</v>
      </c>
      <c r="C76" s="1"/>
      <c r="D76" s="1"/>
      <c r="E76" s="3"/>
      <c r="F76" s="49">
        <v>35.198736387197428</v>
      </c>
      <c r="H76" t="s">
        <v>0</v>
      </c>
      <c r="I76" s="44">
        <v>0.01</v>
      </c>
      <c r="J76" s="71">
        <v>67.5</v>
      </c>
      <c r="L76" s="22">
        <f>L75/10</f>
        <v>0.1</v>
      </c>
      <c r="M76" s="8">
        <f>LOG(L76)</f>
        <v>-1</v>
      </c>
      <c r="N76" s="11">
        <f>F75-F74</f>
        <v>3.4736713869082188</v>
      </c>
      <c r="O76" s="11">
        <f>F80-F79</f>
        <v>4.112763188782246</v>
      </c>
      <c r="P76" s="33">
        <f t="shared" ref="P76:P79" si="36">AVERAGE(F75,F80)</f>
        <v>30.592405977652135</v>
      </c>
      <c r="Q76" s="27">
        <f t="shared" ref="Q76:Q79" si="37">STDEV(F75,F80)</f>
        <v>0.102325818996507</v>
      </c>
      <c r="R76" s="42">
        <f t="shared" ref="R76:R79" si="38">Q76/P76</f>
        <v>3.3448110969518511E-3</v>
      </c>
    </row>
    <row r="77" spans="1:18">
      <c r="A77" s="1" t="s">
        <v>79</v>
      </c>
      <c r="B77" s="2" t="s">
        <v>4</v>
      </c>
      <c r="C77" s="1"/>
      <c r="D77" s="1"/>
      <c r="E77" s="3"/>
      <c r="F77" s="49">
        <v>34.493586361140132</v>
      </c>
      <c r="H77" t="s">
        <v>0</v>
      </c>
      <c r="I77" s="45">
        <v>1E-3</v>
      </c>
      <c r="J77" s="71">
        <v>78</v>
      </c>
      <c r="L77" s="22">
        <f t="shared" ref="L77:L79" si="39">L76/10</f>
        <v>0.01</v>
      </c>
      <c r="M77" s="8">
        <f>LOG(L77)</f>
        <v>-2</v>
      </c>
      <c r="N77" s="11">
        <f t="shared" ref="N77:N79" si="40">F76-F75</f>
        <v>4.5339751290428936</v>
      </c>
      <c r="O77" s="11">
        <f t="shared" ref="O77:O79" si="41">F81-F80</f>
        <v>3.6083536072611828</v>
      </c>
      <c r="P77" s="33">
        <f t="shared" si="36"/>
        <v>34.663570345804175</v>
      </c>
      <c r="Q77" s="27">
        <f t="shared" si="37"/>
        <v>0.75683907385986682</v>
      </c>
      <c r="R77" s="42">
        <f t="shared" si="38"/>
        <v>2.1833846493873297E-2</v>
      </c>
    </row>
    <row r="78" spans="1:18">
      <c r="A78" s="52" t="s">
        <v>80</v>
      </c>
      <c r="B78" s="53" t="s">
        <v>4</v>
      </c>
      <c r="C78" s="52"/>
      <c r="D78" s="52"/>
      <c r="E78" s="54"/>
      <c r="F78" s="55">
        <v>37.269166271510301</v>
      </c>
      <c r="G78" s="56"/>
      <c r="H78" s="56" t="s">
        <v>0</v>
      </c>
      <c r="I78" s="57">
        <v>1E-4</v>
      </c>
      <c r="J78" s="71">
        <v>77.5</v>
      </c>
      <c r="L78" s="23">
        <f t="shared" si="39"/>
        <v>1E-3</v>
      </c>
      <c r="M78" s="8">
        <f>LOG(L78)</f>
        <v>-3</v>
      </c>
      <c r="N78" s="11">
        <f>F77-F76</f>
        <v>-0.70515002605729649</v>
      </c>
      <c r="O78" s="11">
        <f t="shared" si="41"/>
        <v>1.6435908389354665</v>
      </c>
      <c r="P78" s="33">
        <f t="shared" si="36"/>
        <v>35.13279075224326</v>
      </c>
      <c r="Q78" s="27">
        <f t="shared" si="37"/>
        <v>0.90397151902653772</v>
      </c>
      <c r="R78" s="42">
        <f t="shared" si="38"/>
        <v>2.5730136993709171E-2</v>
      </c>
    </row>
    <row r="79" spans="1:18">
      <c r="A79" s="1" t="s">
        <v>81</v>
      </c>
      <c r="B79" s="2" t="s">
        <v>4</v>
      </c>
      <c r="C79" s="1"/>
      <c r="D79" s="1"/>
      <c r="E79" s="3"/>
      <c r="F79" s="49">
        <v>26.407287508367492</v>
      </c>
      <c r="H79" t="s">
        <v>0</v>
      </c>
      <c r="I79">
        <v>1</v>
      </c>
      <c r="J79" s="71">
        <v>88</v>
      </c>
      <c r="L79" s="24">
        <f t="shared" si="39"/>
        <v>1E-4</v>
      </c>
      <c r="M79" s="10">
        <f>LOG(L79)</f>
        <v>-4</v>
      </c>
      <c r="N79" s="12">
        <f t="shared" si="40"/>
        <v>2.775579910370169</v>
      </c>
      <c r="O79" s="12">
        <f t="shared" si="41"/>
        <v>1.2316261737299286</v>
      </c>
      <c r="P79" s="18">
        <f t="shared" si="36"/>
        <v>37.136393794293312</v>
      </c>
      <c r="Q79" s="30">
        <f t="shared" si="37"/>
        <v>0.18776863798784976</v>
      </c>
      <c r="R79" s="43">
        <f t="shared" si="38"/>
        <v>5.0561893281275971E-3</v>
      </c>
    </row>
    <row r="80" spans="1:18">
      <c r="A80" s="1" t="s">
        <v>82</v>
      </c>
      <c r="B80" s="2" t="s">
        <v>4</v>
      </c>
      <c r="C80" s="1"/>
      <c r="D80" s="1"/>
      <c r="E80" s="3"/>
      <c r="F80" s="49">
        <v>30.520050697149738</v>
      </c>
      <c r="H80" t="s">
        <v>0</v>
      </c>
      <c r="I80">
        <v>0.1</v>
      </c>
      <c r="J80" s="71">
        <v>88</v>
      </c>
      <c r="M80" s="13" t="s">
        <v>90</v>
      </c>
      <c r="N80" s="36">
        <f>SLOPE(F74:F78,M75:M79)</f>
        <v>-2.3984977903513567</v>
      </c>
      <c r="O80" s="36">
        <f>SLOPE(F79:F83,M75:M79)</f>
        <v>-2.6444612063614299</v>
      </c>
      <c r="P80" s="32">
        <f>SLOPE(P75:P79,M75:M79)</f>
        <v>-2.5214794983563942</v>
      </c>
      <c r="Q80" s="37">
        <f>F84</f>
        <v>36.246926477278812</v>
      </c>
      <c r="R80" s="38" t="s">
        <v>97</v>
      </c>
    </row>
    <row r="81" spans="1:18">
      <c r="A81" s="1" t="s">
        <v>83</v>
      </c>
      <c r="B81" s="2" t="s">
        <v>4</v>
      </c>
      <c r="C81" s="1"/>
      <c r="D81" s="1"/>
      <c r="E81" s="3"/>
      <c r="F81" s="49">
        <v>34.128404304410921</v>
      </c>
      <c r="H81" t="s">
        <v>0</v>
      </c>
      <c r="I81" s="44">
        <v>0.01</v>
      </c>
      <c r="J81" s="71">
        <v>77.5</v>
      </c>
      <c r="M81" s="13" t="s">
        <v>91</v>
      </c>
      <c r="N81" s="36">
        <f>10^(-1/N80)</f>
        <v>2.6117261068803073</v>
      </c>
      <c r="O81" s="36">
        <f>10^(-1/O80)</f>
        <v>2.3886298958772598</v>
      </c>
      <c r="Q81" s="19">
        <f>F85</f>
        <v>37.260835371063436</v>
      </c>
      <c r="R81" s="31" t="s">
        <v>98</v>
      </c>
    </row>
    <row r="82" spans="1:18">
      <c r="A82" s="1" t="s">
        <v>84</v>
      </c>
      <c r="B82" s="2" t="s">
        <v>4</v>
      </c>
      <c r="C82" s="1"/>
      <c r="D82" s="1"/>
      <c r="E82" s="3"/>
      <c r="F82" s="49">
        <v>35.771995143346388</v>
      </c>
      <c r="H82" t="s">
        <v>0</v>
      </c>
      <c r="I82" s="45">
        <v>1E-3</v>
      </c>
      <c r="J82" s="71">
        <v>77.5</v>
      </c>
      <c r="M82" s="14" t="s">
        <v>92</v>
      </c>
      <c r="N82" s="36">
        <f>ABS(N81-O81)</f>
        <v>0.22309621100304744</v>
      </c>
      <c r="O82" s="36"/>
      <c r="P82" s="17"/>
      <c r="Q82" s="29"/>
    </row>
    <row r="83" spans="1:18">
      <c r="A83" s="52" t="s">
        <v>85</v>
      </c>
      <c r="B83" s="53" t="s">
        <v>4</v>
      </c>
      <c r="C83" s="52"/>
      <c r="D83" s="52"/>
      <c r="E83" s="54"/>
      <c r="F83" s="55">
        <v>37.003621317076316</v>
      </c>
      <c r="G83" s="56"/>
      <c r="H83" s="56" t="s">
        <v>0</v>
      </c>
      <c r="I83" s="57">
        <v>1E-4</v>
      </c>
      <c r="J83" s="71">
        <v>78</v>
      </c>
      <c r="M83" s="13" t="s">
        <v>93</v>
      </c>
      <c r="N83" s="36">
        <f>AVERAGE(N81,O81)</f>
        <v>2.5001780013787833</v>
      </c>
      <c r="O83" s="36"/>
      <c r="P83" s="36">
        <f>10^(-1/P80)</f>
        <v>2.4922554612464749</v>
      </c>
      <c r="Q83" s="29"/>
    </row>
    <row r="84" spans="1:18">
      <c r="A84" s="1" t="s">
        <v>86</v>
      </c>
      <c r="B84" s="2" t="s">
        <v>4</v>
      </c>
      <c r="C84" s="1"/>
      <c r="D84" s="1"/>
      <c r="E84" s="3"/>
      <c r="F84" s="49">
        <v>36.246926477278812</v>
      </c>
      <c r="H84" t="s">
        <v>1</v>
      </c>
      <c r="J84" s="71">
        <v>77.5</v>
      </c>
    </row>
    <row r="85" spans="1:18" ht="14" thickBot="1">
      <c r="A85" s="1" t="s">
        <v>87</v>
      </c>
      <c r="B85" s="2" t="s">
        <v>4</v>
      </c>
      <c r="C85" s="1"/>
      <c r="D85" s="1"/>
      <c r="E85" s="3"/>
      <c r="F85" s="49">
        <v>37.260835371063436</v>
      </c>
      <c r="H85" s="46" t="s">
        <v>2</v>
      </c>
      <c r="I85" s="46"/>
      <c r="J85" s="71">
        <v>78</v>
      </c>
      <c r="K85" s="76" t="str">
        <f>G86</f>
        <v>Gapdh</v>
      </c>
      <c r="L85" s="76"/>
      <c r="M85" s="77"/>
      <c r="N85" s="77"/>
      <c r="O85" s="77"/>
      <c r="P85" s="77"/>
      <c r="Q85" s="77"/>
      <c r="R85" s="77"/>
    </row>
    <row r="86" spans="1:18">
      <c r="A86" s="4" t="s">
        <v>113</v>
      </c>
      <c r="B86" s="5" t="s">
        <v>4</v>
      </c>
      <c r="C86" s="4"/>
      <c r="D86" s="4"/>
      <c r="E86" s="6"/>
      <c r="F86" s="50">
        <v>17.227824870553537</v>
      </c>
      <c r="G86" s="7" t="s">
        <v>112</v>
      </c>
      <c r="H86" t="s">
        <v>0</v>
      </c>
      <c r="I86">
        <v>1</v>
      </c>
      <c r="J86" s="71">
        <v>84.5</v>
      </c>
      <c r="M86" s="9"/>
      <c r="N86" s="47" t="s">
        <v>101</v>
      </c>
      <c r="O86" s="47" t="s">
        <v>102</v>
      </c>
      <c r="P86" s="34" t="s">
        <v>100</v>
      </c>
      <c r="Q86" s="28" t="s">
        <v>89</v>
      </c>
      <c r="R86" s="20" t="s">
        <v>99</v>
      </c>
    </row>
    <row r="87" spans="1:18">
      <c r="A87" s="1" t="s">
        <v>114</v>
      </c>
      <c r="B87" s="2" t="s">
        <v>4</v>
      </c>
      <c r="C87" s="1"/>
      <c r="D87" s="1"/>
      <c r="E87" s="3"/>
      <c r="F87" s="49">
        <v>22.242314382175582</v>
      </c>
      <c r="H87" t="s">
        <v>0</v>
      </c>
      <c r="I87">
        <v>0.1</v>
      </c>
      <c r="J87" s="71">
        <v>84.5</v>
      </c>
      <c r="L87">
        <v>1</v>
      </c>
      <c r="M87" s="8">
        <f>LOG(L87)</f>
        <v>0</v>
      </c>
      <c r="N87" s="11"/>
      <c r="O87" s="11"/>
      <c r="P87" s="75">
        <f>AVERAGE(F86,F91)</f>
        <v>16.935916707946497</v>
      </c>
      <c r="Q87" s="40">
        <f>STDEV(F86,F91)</f>
        <v>0.41282048252603426</v>
      </c>
      <c r="R87" s="41">
        <f>Q87/P87</f>
        <v>2.4375443599833888E-2</v>
      </c>
    </row>
    <row r="88" spans="1:18">
      <c r="A88" s="1" t="s">
        <v>115</v>
      </c>
      <c r="B88" s="2" t="s">
        <v>4</v>
      </c>
      <c r="C88" s="1"/>
      <c r="D88" s="1"/>
      <c r="E88" s="3"/>
      <c r="F88" s="49">
        <v>26.767970528440909</v>
      </c>
      <c r="H88" t="s">
        <v>0</v>
      </c>
      <c r="I88" s="44">
        <v>0.01</v>
      </c>
      <c r="J88" s="71">
        <v>84.5</v>
      </c>
      <c r="L88" s="22">
        <f>L87/10</f>
        <v>0.1</v>
      </c>
      <c r="M88" s="8">
        <f>LOG(L88)</f>
        <v>-1</v>
      </c>
      <c r="N88" s="73">
        <f>F87-F86</f>
        <v>5.0144895116220454</v>
      </c>
      <c r="O88" s="73">
        <f>F92-F91</f>
        <v>5.2647348156099802</v>
      </c>
      <c r="P88" s="74">
        <f t="shared" ref="P88:P91" si="42">AVERAGE(F87,F92)</f>
        <v>22.075528871562508</v>
      </c>
      <c r="Q88" s="27">
        <f t="shared" ref="Q88:Q91" si="43">STDEV(F87,F92)</f>
        <v>0.23587033111611033</v>
      </c>
      <c r="R88" s="42">
        <f t="shared" ref="R88:R91" si="44">Q88/P88</f>
        <v>1.0684696728600524E-2</v>
      </c>
    </row>
    <row r="89" spans="1:18">
      <c r="A89" s="1" t="s">
        <v>116</v>
      </c>
      <c r="B89" s="2" t="s">
        <v>4</v>
      </c>
      <c r="C89" s="1"/>
      <c r="D89" s="1"/>
      <c r="E89" s="3"/>
      <c r="F89" s="49">
        <v>29.87162649822805</v>
      </c>
      <c r="H89" t="s">
        <v>0</v>
      </c>
      <c r="I89" s="45">
        <v>1E-3</v>
      </c>
      <c r="J89" s="71">
        <v>84.5</v>
      </c>
      <c r="L89" s="22">
        <f t="shared" ref="L89:L91" si="45">L88/10</f>
        <v>0.01</v>
      </c>
      <c r="M89" s="8">
        <f>LOG(L89)</f>
        <v>-2</v>
      </c>
      <c r="N89" s="73">
        <f t="shared" ref="N89:N91" si="46">F88-F87</f>
        <v>4.5256561462653266</v>
      </c>
      <c r="O89" s="73">
        <f t="shared" ref="O89:O91" si="47">F93-F92</f>
        <v>4.6920652873878375</v>
      </c>
      <c r="P89" s="74">
        <f t="shared" si="42"/>
        <v>26.684389588389088</v>
      </c>
      <c r="Q89" s="27">
        <f t="shared" si="43"/>
        <v>0.11820129897867336</v>
      </c>
      <c r="R89" s="42">
        <f t="shared" si="44"/>
        <v>4.4296047540133771E-3</v>
      </c>
    </row>
    <row r="90" spans="1:18">
      <c r="A90" s="52" t="s">
        <v>117</v>
      </c>
      <c r="B90" s="53" t="s">
        <v>4</v>
      </c>
      <c r="C90" s="52"/>
      <c r="D90" s="52"/>
      <c r="E90" s="54"/>
      <c r="F90" s="55">
        <v>33.727405581264108</v>
      </c>
      <c r="G90" s="56"/>
      <c r="H90" s="56" t="s">
        <v>0</v>
      </c>
      <c r="I90" s="57">
        <v>1E-4</v>
      </c>
      <c r="J90" s="71">
        <v>84.5</v>
      </c>
      <c r="L90" s="23">
        <f t="shared" si="45"/>
        <v>1E-3</v>
      </c>
      <c r="M90" s="8">
        <f>LOG(L90)</f>
        <v>-3</v>
      </c>
      <c r="N90" s="73">
        <f t="shared" si="46"/>
        <v>3.1036559697871411</v>
      </c>
      <c r="O90" s="73">
        <f t="shared" si="47"/>
        <v>4.7016225124712108</v>
      </c>
      <c r="P90" s="74">
        <f t="shared" si="42"/>
        <v>30.587028829518268</v>
      </c>
      <c r="Q90" s="27">
        <f t="shared" si="43"/>
        <v>1.0117316794637419</v>
      </c>
      <c r="R90" s="42">
        <f t="shared" si="44"/>
        <v>3.3077147999656699E-2</v>
      </c>
    </row>
    <row r="91" spans="1:18">
      <c r="A91" s="1" t="s">
        <v>118</v>
      </c>
      <c r="B91" s="2" t="s">
        <v>4</v>
      </c>
      <c r="C91" s="1"/>
      <c r="D91" s="1"/>
      <c r="E91" s="3"/>
      <c r="F91" s="49">
        <v>16.644008545339453</v>
      </c>
      <c r="H91" t="s">
        <v>0</v>
      </c>
      <c r="I91">
        <v>1</v>
      </c>
      <c r="J91" s="71">
        <v>84.5</v>
      </c>
      <c r="L91" s="24">
        <f t="shared" si="45"/>
        <v>1E-4</v>
      </c>
      <c r="M91" s="10">
        <f>LOG(L91)</f>
        <v>-4</v>
      </c>
      <c r="N91" s="12">
        <f t="shared" si="46"/>
        <v>3.8557790830360581</v>
      </c>
      <c r="O91" s="12">
        <f t="shared" si="47"/>
        <v>2.8504176946923394</v>
      </c>
      <c r="P91" s="18">
        <f t="shared" si="42"/>
        <v>33.940127218382464</v>
      </c>
      <c r="Q91" s="30">
        <f t="shared" si="43"/>
        <v>0.30083382422354848</v>
      </c>
      <c r="R91" s="43">
        <f t="shared" si="44"/>
        <v>8.8636622452202395E-3</v>
      </c>
    </row>
    <row r="92" spans="1:18">
      <c r="A92" s="1" t="s">
        <v>119</v>
      </c>
      <c r="B92" s="2" t="s">
        <v>4</v>
      </c>
      <c r="C92" s="1"/>
      <c r="D92" s="1"/>
      <c r="E92" s="3"/>
      <c r="F92" s="49">
        <v>21.908743360949433</v>
      </c>
      <c r="H92" t="s">
        <v>0</v>
      </c>
      <c r="I92">
        <v>0.1</v>
      </c>
      <c r="J92" s="71">
        <v>84.5</v>
      </c>
      <c r="M92" s="13" t="s">
        <v>90</v>
      </c>
      <c r="N92" s="36">
        <f>SLOPE(F86:F90,M87:M91)</f>
        <v>-4.0628473537473608</v>
      </c>
      <c r="O92" s="36">
        <f>SLOPE(F91:F95,M87:M91)</f>
        <v>-4.4411368420181789</v>
      </c>
      <c r="P92" s="32">
        <f>SLOPE(P87:P90,M87:M90)</f>
        <v>-4.55621970815419</v>
      </c>
      <c r="Q92" s="37" t="str">
        <f>F96</f>
        <v>N/A</v>
      </c>
      <c r="R92" s="38" t="s">
        <v>97</v>
      </c>
    </row>
    <row r="93" spans="1:18">
      <c r="A93" s="1" t="s">
        <v>120</v>
      </c>
      <c r="B93" s="2" t="s">
        <v>4</v>
      </c>
      <c r="C93" s="1"/>
      <c r="D93" s="1"/>
      <c r="E93" s="3"/>
      <c r="F93" s="49">
        <v>26.600808648337271</v>
      </c>
      <c r="H93" t="s">
        <v>0</v>
      </c>
      <c r="I93" s="44">
        <v>0.01</v>
      </c>
      <c r="J93" s="71">
        <v>84.5</v>
      </c>
      <c r="M93" s="13" t="s">
        <v>91</v>
      </c>
      <c r="N93" s="36">
        <f>10^(-1/N92)</f>
        <v>1.7625149164902261</v>
      </c>
      <c r="O93" s="36">
        <f>10^(-1/O92)</f>
        <v>1.6794519079220063</v>
      </c>
      <c r="Q93" s="19">
        <f>F97</f>
        <v>34.523259153457602</v>
      </c>
      <c r="R93" s="31" t="s">
        <v>98</v>
      </c>
    </row>
    <row r="94" spans="1:18">
      <c r="A94" s="1" t="s">
        <v>121</v>
      </c>
      <c r="B94" s="2" t="s">
        <v>4</v>
      </c>
      <c r="C94" s="1"/>
      <c r="D94" s="1"/>
      <c r="E94" s="3"/>
      <c r="F94" s="49">
        <v>31.302431160808482</v>
      </c>
      <c r="H94" t="s">
        <v>0</v>
      </c>
      <c r="I94" s="45">
        <v>1E-3</v>
      </c>
      <c r="J94" s="71">
        <v>84.5</v>
      </c>
      <c r="M94" s="14" t="s">
        <v>92</v>
      </c>
      <c r="N94" s="36">
        <f>ABS(N93-O93)</f>
        <v>8.3063008568219798E-2</v>
      </c>
      <c r="O94" s="36"/>
      <c r="P94" s="17"/>
      <c r="Q94" s="29"/>
    </row>
    <row r="95" spans="1:18">
      <c r="A95" s="52" t="s">
        <v>122</v>
      </c>
      <c r="B95" s="53" t="s">
        <v>4</v>
      </c>
      <c r="C95" s="52"/>
      <c r="D95" s="52"/>
      <c r="E95" s="54"/>
      <c r="F95" s="55">
        <v>34.152848855500821</v>
      </c>
      <c r="G95" s="56"/>
      <c r="H95" s="56" t="s">
        <v>0</v>
      </c>
      <c r="I95" s="57">
        <v>1E-4</v>
      </c>
      <c r="J95" s="71">
        <v>84.5</v>
      </c>
      <c r="M95" s="13" t="s">
        <v>93</v>
      </c>
      <c r="N95" s="36">
        <f>AVERAGE(N93,O93)</f>
        <v>1.7209834122061163</v>
      </c>
      <c r="O95" s="36"/>
      <c r="P95" s="36">
        <f>10^(-1/P92)</f>
        <v>1.6576017523838362</v>
      </c>
      <c r="Q95" s="29"/>
    </row>
    <row r="96" spans="1:18">
      <c r="A96" s="1" t="s">
        <v>123</v>
      </c>
      <c r="B96" s="2" t="s">
        <v>4</v>
      </c>
      <c r="C96" s="1"/>
      <c r="D96" s="1"/>
      <c r="E96" s="3"/>
      <c r="F96" s="49" t="s">
        <v>13</v>
      </c>
      <c r="H96" t="s">
        <v>1</v>
      </c>
      <c r="J96" s="71">
        <v>57.5</v>
      </c>
      <c r="R96" s="15" t="e">
        <f>MIN(R3:R91)</f>
        <v>#DIV/0!</v>
      </c>
    </row>
    <row r="97" spans="1:18">
      <c r="A97" s="1" t="s">
        <v>124</v>
      </c>
      <c r="B97" s="2" t="s">
        <v>4</v>
      </c>
      <c r="C97" s="1"/>
      <c r="D97" s="1"/>
      <c r="E97" s="3"/>
      <c r="F97" s="49">
        <v>34.523259153457602</v>
      </c>
      <c r="H97" t="s">
        <v>2</v>
      </c>
      <c r="J97" s="71">
        <v>84</v>
      </c>
      <c r="R97" s="16" t="e">
        <f>MAX(R2:R91)</f>
        <v>#DIV/0!</v>
      </c>
    </row>
  </sheetData>
  <mergeCells count="8">
    <mergeCell ref="K61:R61"/>
    <mergeCell ref="K73:R73"/>
    <mergeCell ref="K85:R85"/>
    <mergeCell ref="K1:R1"/>
    <mergeCell ref="K13:R13"/>
    <mergeCell ref="K25:R25"/>
    <mergeCell ref="K37:R37"/>
    <mergeCell ref="K49:R49"/>
  </mergeCells>
  <phoneticPr fontId="7" type="noConversion"/>
  <pageMargins left="0.75" right="0.75" top="1" bottom="1" header="0.5" footer="0.5"/>
  <pageSetup scale="47" orientation="portrait" horizontalDpi="4294967292" verticalDpi="4294967292"/>
  <headerFooter>
    <oddHeader>&amp;C&amp;"Verdana,Bold"RNA Input Optimization&amp;R4/13/12</oddHeader>
  </headerFooter>
  <rowBreaks count="1" manualBreakCount="1">
    <brk id="97" max="16383" man="1" pt="1"/>
  </rowBreaks>
  <colBreaks count="1" manualBreakCount="1">
    <brk id="18" max="1048575" man="1"/>
  </colBreaks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>
      <selection sqref="A1:A1048576"/>
    </sheetView>
  </sheetViews>
  <sheetFormatPr baseColWidth="10" defaultRowHeight="13"/>
  <sheetData>
    <row r="1" spans="1:1">
      <c r="A1" s="8"/>
    </row>
  </sheetData>
  <phoneticPr fontId="7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Sheet2</vt:lpstr>
    </vt:vector>
  </TitlesOfParts>
  <Company>NIEHS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Site License</cp:lastModifiedBy>
  <cp:lastPrinted>2012-05-16T20:13:10Z</cp:lastPrinted>
  <dcterms:created xsi:type="dcterms:W3CDTF">2012-04-16T20:26:02Z</dcterms:created>
  <dcterms:modified xsi:type="dcterms:W3CDTF">2012-05-16T20:13:13Z</dcterms:modified>
</cp:coreProperties>
</file>