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 activeTab="1"/>
  </bookViews>
  <sheets>
    <sheet name="primers used" sheetId="2" r:id="rId1"/>
    <sheet name="raw data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92" i="1"/>
  <c r="O92"/>
  <c r="Q92"/>
  <c r="P80"/>
  <c r="O80"/>
  <c r="Q80"/>
  <c r="Q68"/>
  <c r="P68"/>
  <c r="O68"/>
  <c r="Q53"/>
  <c r="M52"/>
  <c r="M53"/>
  <c r="N53"/>
  <c r="Q51"/>
  <c r="N51"/>
  <c r="Q52"/>
  <c r="N52"/>
  <c r="Q56"/>
  <c r="Q41"/>
  <c r="M40"/>
  <c r="M41"/>
  <c r="N41"/>
  <c r="Q39"/>
  <c r="N39"/>
  <c r="Q40"/>
  <c r="N40"/>
  <c r="Q44"/>
  <c r="P44"/>
  <c r="O44"/>
  <c r="Q29"/>
  <c r="M28"/>
  <c r="M29"/>
  <c r="N29"/>
  <c r="Q27"/>
  <c r="N27"/>
  <c r="Q28"/>
  <c r="N28"/>
  <c r="Q32"/>
  <c r="Q35"/>
  <c r="O28"/>
  <c r="P32"/>
  <c r="O32"/>
  <c r="M4"/>
  <c r="N4"/>
  <c r="N3"/>
  <c r="P8"/>
  <c r="O8"/>
  <c r="Q4"/>
  <c r="Q3"/>
  <c r="Q8"/>
  <c r="Q16"/>
  <c r="M16"/>
  <c r="N16"/>
  <c r="Q15"/>
  <c r="N15"/>
  <c r="Q20"/>
  <c r="G86"/>
  <c r="G87"/>
  <c r="G88"/>
  <c r="G89"/>
  <c r="G90"/>
  <c r="G91"/>
  <c r="G92"/>
  <c r="G93"/>
  <c r="G94"/>
  <c r="G95"/>
  <c r="G96"/>
  <c r="G97"/>
  <c r="G74"/>
  <c r="G75"/>
  <c r="G76"/>
  <c r="G77"/>
  <c r="G78"/>
  <c r="G79"/>
  <c r="G80"/>
  <c r="G81"/>
  <c r="G82"/>
  <c r="G83"/>
  <c r="G84"/>
  <c r="G85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61"/>
  <c r="G38"/>
  <c r="G39"/>
  <c r="G40"/>
  <c r="G41"/>
  <c r="G42"/>
  <c r="G43"/>
  <c r="G44"/>
  <c r="G45"/>
  <c r="G46"/>
  <c r="G47"/>
  <c r="G48"/>
  <c r="G49"/>
  <c r="G26"/>
  <c r="G27"/>
  <c r="G28"/>
  <c r="G29"/>
  <c r="G30"/>
  <c r="G31"/>
  <c r="G32"/>
  <c r="G33"/>
  <c r="G34"/>
  <c r="G35"/>
  <c r="G36"/>
  <c r="G37"/>
  <c r="G14"/>
  <c r="G15"/>
  <c r="G16"/>
  <c r="G17"/>
  <c r="G18"/>
  <c r="G19"/>
  <c r="G20"/>
  <c r="G21"/>
  <c r="G22"/>
  <c r="G23"/>
  <c r="G24"/>
  <c r="G25"/>
  <c r="G2"/>
  <c r="G3"/>
  <c r="G4"/>
  <c r="G5"/>
  <c r="G6"/>
  <c r="G7"/>
  <c r="G8"/>
  <c r="G9"/>
  <c r="G10"/>
  <c r="G11"/>
  <c r="G12"/>
  <c r="G13"/>
  <c r="O78"/>
  <c r="Q91"/>
  <c r="M88"/>
  <c r="M89"/>
  <c r="M90"/>
  <c r="M91"/>
  <c r="N91"/>
  <c r="Q87"/>
  <c r="N87"/>
  <c r="Q88"/>
  <c r="Q89"/>
  <c r="Q90"/>
  <c r="N88"/>
  <c r="N89"/>
  <c r="N90"/>
  <c r="Q95"/>
  <c r="O93"/>
  <c r="P93"/>
  <c r="O95"/>
  <c r="O94"/>
  <c r="R93"/>
  <c r="R92"/>
  <c r="R91"/>
  <c r="S91"/>
  <c r="P91"/>
  <c r="O91"/>
  <c r="R90"/>
  <c r="S90"/>
  <c r="P90"/>
  <c r="O90"/>
  <c r="R89"/>
  <c r="S89"/>
  <c r="P89"/>
  <c r="O89"/>
  <c r="R88"/>
  <c r="S88"/>
  <c r="P88"/>
  <c r="O88"/>
  <c r="R87"/>
  <c r="S87"/>
  <c r="Q79"/>
  <c r="M76"/>
  <c r="M77"/>
  <c r="M78"/>
  <c r="M79"/>
  <c r="N79"/>
  <c r="Q75"/>
  <c r="N75"/>
  <c r="Q76"/>
  <c r="N76"/>
  <c r="Q77"/>
  <c r="N77"/>
  <c r="Q78"/>
  <c r="N78"/>
  <c r="Q83"/>
  <c r="O81"/>
  <c r="P81"/>
  <c r="O83"/>
  <c r="O82"/>
  <c r="R81"/>
  <c r="R80"/>
  <c r="R79"/>
  <c r="S79"/>
  <c r="P79"/>
  <c r="O79"/>
  <c r="R78"/>
  <c r="S78"/>
  <c r="P78"/>
  <c r="R77"/>
  <c r="S77"/>
  <c r="P77"/>
  <c r="O77"/>
  <c r="R76"/>
  <c r="S76"/>
  <c r="P76"/>
  <c r="O76"/>
  <c r="R75"/>
  <c r="S75"/>
  <c r="Q67"/>
  <c r="M64"/>
  <c r="M65"/>
  <c r="M66"/>
  <c r="M67"/>
  <c r="N67"/>
  <c r="Q63"/>
  <c r="N63"/>
  <c r="Q64"/>
  <c r="N64"/>
  <c r="Q65"/>
  <c r="N65"/>
  <c r="Q66"/>
  <c r="N66"/>
  <c r="Q71"/>
  <c r="O69"/>
  <c r="P69"/>
  <c r="O71"/>
  <c r="O70"/>
  <c r="R69"/>
  <c r="R68"/>
  <c r="R67"/>
  <c r="S67"/>
  <c r="P67"/>
  <c r="O67"/>
  <c r="R66"/>
  <c r="S66"/>
  <c r="P66"/>
  <c r="O66"/>
  <c r="R65"/>
  <c r="S65"/>
  <c r="P65"/>
  <c r="O65"/>
  <c r="R64"/>
  <c r="S64"/>
  <c r="P64"/>
  <c r="O64"/>
  <c r="R63"/>
  <c r="S63"/>
  <c r="Q55"/>
  <c r="M54"/>
  <c r="M55"/>
  <c r="N55"/>
  <c r="Q54"/>
  <c r="N54"/>
  <c r="Q59"/>
  <c r="O56"/>
  <c r="O57"/>
  <c r="P56"/>
  <c r="P57"/>
  <c r="O59"/>
  <c r="O58"/>
  <c r="R57"/>
  <c r="R56"/>
  <c r="R55"/>
  <c r="S55"/>
  <c r="P55"/>
  <c r="O55"/>
  <c r="R54"/>
  <c r="S54"/>
  <c r="P54"/>
  <c r="O54"/>
  <c r="R53"/>
  <c r="S53"/>
  <c r="P53"/>
  <c r="O53"/>
  <c r="R52"/>
  <c r="S52"/>
  <c r="P52"/>
  <c r="O52"/>
  <c r="R51"/>
  <c r="S51"/>
  <c r="Q43"/>
  <c r="M42"/>
  <c r="M43"/>
  <c r="N43"/>
  <c r="Q42"/>
  <c r="N42"/>
  <c r="Q47"/>
  <c r="O45"/>
  <c r="P45"/>
  <c r="O47"/>
  <c r="O46"/>
  <c r="R45"/>
  <c r="R44"/>
  <c r="R43"/>
  <c r="S43"/>
  <c r="P43"/>
  <c r="O43"/>
  <c r="R42"/>
  <c r="S42"/>
  <c r="P42"/>
  <c r="O42"/>
  <c r="R41"/>
  <c r="S41"/>
  <c r="P41"/>
  <c r="O41"/>
  <c r="R40"/>
  <c r="S40"/>
  <c r="P40"/>
  <c r="O40"/>
  <c r="R39"/>
  <c r="S39"/>
  <c r="Q31"/>
  <c r="M30"/>
  <c r="M31"/>
  <c r="N31"/>
  <c r="Q30"/>
  <c r="N30"/>
  <c r="O33"/>
  <c r="P33"/>
  <c r="O35"/>
  <c r="O34"/>
  <c r="R33"/>
  <c r="R32"/>
  <c r="R31"/>
  <c r="S31"/>
  <c r="P31"/>
  <c r="O31"/>
  <c r="R30"/>
  <c r="S30"/>
  <c r="P30"/>
  <c r="O30"/>
  <c r="R29"/>
  <c r="S29"/>
  <c r="P29"/>
  <c r="O29"/>
  <c r="R28"/>
  <c r="S28"/>
  <c r="P28"/>
  <c r="R27"/>
  <c r="S27"/>
  <c r="Q19"/>
  <c r="M17"/>
  <c r="M18"/>
  <c r="M19"/>
  <c r="N19"/>
  <c r="Q17"/>
  <c r="N17"/>
  <c r="Q18"/>
  <c r="N18"/>
  <c r="Q23"/>
  <c r="O20"/>
  <c r="O21"/>
  <c r="P20"/>
  <c r="P21"/>
  <c r="O23"/>
  <c r="O22"/>
  <c r="R21"/>
  <c r="R20"/>
  <c r="R19"/>
  <c r="S19"/>
  <c r="P19"/>
  <c r="O19"/>
  <c r="R18"/>
  <c r="S18"/>
  <c r="P18"/>
  <c r="O18"/>
  <c r="R17"/>
  <c r="S17"/>
  <c r="P17"/>
  <c r="O17"/>
  <c r="R16"/>
  <c r="S16"/>
  <c r="P16"/>
  <c r="O16"/>
  <c r="R15"/>
  <c r="S15"/>
  <c r="O5"/>
  <c r="P5"/>
  <c r="O6"/>
  <c r="P6"/>
  <c r="O7"/>
  <c r="P7"/>
  <c r="P4"/>
  <c r="O4"/>
  <c r="Q7"/>
  <c r="M5"/>
  <c r="M6"/>
  <c r="M7"/>
  <c r="N7"/>
  <c r="Q5"/>
  <c r="N5"/>
  <c r="Q6"/>
  <c r="N6"/>
  <c r="Q11"/>
  <c r="R4"/>
  <c r="R5"/>
  <c r="R6"/>
  <c r="R7"/>
  <c r="R3"/>
  <c r="S6"/>
  <c r="L85"/>
  <c r="L73"/>
  <c r="L61"/>
  <c r="L49"/>
  <c r="L37"/>
  <c r="L25"/>
  <c r="L13"/>
  <c r="L1"/>
  <c r="R9"/>
  <c r="R8"/>
  <c r="S3"/>
  <c r="S4"/>
  <c r="S5"/>
  <c r="S7"/>
  <c r="S97"/>
  <c r="S96"/>
  <c r="O9"/>
  <c r="P9"/>
  <c r="O10"/>
  <c r="O11"/>
</calcChain>
</file>

<file path=xl/sharedStrings.xml><?xml version="1.0" encoding="utf-8"?>
<sst xmlns="http://schemas.openxmlformats.org/spreadsheetml/2006/main" count="430" uniqueCount="130">
  <si>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</si>
  <si>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</si>
  <si>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</si>
  <si>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</si>
  <si>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</si>
  <si>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</si>
  <si>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</si>
  <si>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</si>
  <si>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</si>
  <si>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</si>
  <si>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</si>
  <si>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</si>
  <si>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</si>
  <si>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</si>
  <si>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</si>
  <si>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</si>
  <si>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</si>
  <si>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</si>
  <si>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</si>
  <si>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</si>
  <si>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</si>
  <si>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</si>
  <si>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</si>
  <si>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</si>
  <si>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</si>
  <si>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</si>
  <si>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</si>
  <si>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</si>
  <si>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</si>
  <si>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</si>
  <si>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</si>
  <si>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</si>
  <si>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</si>
  <si>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</si>
  <si>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</si>
  <si>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</si>
  <si>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</si>
  <si>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</si>
  <si>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</si>
  <si>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</si>
  <si>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</si>
  <si>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</si>
  <si>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</si>
  <si>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</si>
  <si>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</si>
  <si>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</si>
  <si>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</si>
  <si>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</si>
  <si>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</si>
  <si>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</si>
  <si>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</si>
  <si>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</si>
  <si>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</si>
  <si>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</si>
  <si>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</si>
  <si>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</si>
  <si>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</si>
  <si>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</si>
  <si>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</si>
  <si>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</si>
  <si>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</si>
  <si>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</si>
  <si>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</si>
  <si>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</si>
  <si>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</si>
  <si>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</si>
  <si>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</si>
  <si>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</si>
  <si>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</si>
  <si>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</si>
  <si>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</si>
  <si>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</si>
  <si>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</si>
  <si>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</si>
  <si>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</si>
  <si>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</si>
  <si>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</si>
  <si>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</si>
  <si>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</si>
  <si>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</si>
  <si>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</si>
  <si>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</si>
  <si>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</si>
  <si>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</si>
  <si>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</si>
  <si>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</si>
  <si>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</si>
  <si>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</si>
  <si>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</si>
  <si>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</si>
  <si>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</si>
  <si>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</si>
  <si>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</si>
  <si>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</si>
  <si>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</si>
  <si>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</si>
  <si>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</si>
  <si>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</si>
  <si>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</si>
  <si>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</si>
  <si>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</si>
  <si>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</si>
  <si>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</si>
  <si>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</si>
  <si>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</si>
  <si>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</si>
  <si>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Tm</t>
    <phoneticPr fontId="5" type="noConversion"/>
  </si>
  <si>
    <t>H1</t>
    <phoneticPr fontId="5" type="noConversion"/>
  </si>
  <si>
    <t>H2</t>
    <phoneticPr fontId="5" type="noConversion"/>
  </si>
  <si>
    <t>H3</t>
    <phoneticPr fontId="5" type="noConversion"/>
  </si>
  <si>
    <t>H4</t>
    <phoneticPr fontId="5" type="noConversion"/>
  </si>
  <si>
    <t>H5</t>
    <phoneticPr fontId="5" type="noConversion"/>
  </si>
  <si>
    <t>H6</t>
    <phoneticPr fontId="5" type="noConversion"/>
  </si>
  <si>
    <t>H7</t>
    <phoneticPr fontId="5" type="noConversion"/>
  </si>
  <si>
    <t>H8</t>
    <phoneticPr fontId="5" type="noConversion"/>
  </si>
  <si>
    <t>H9</t>
    <phoneticPr fontId="5" type="noConversion"/>
  </si>
  <si>
    <t>H10</t>
    <phoneticPr fontId="5" type="noConversion"/>
  </si>
  <si>
    <t>H11</t>
    <phoneticPr fontId="5" type="noConversion"/>
  </si>
  <si>
    <t>H12</t>
    <phoneticPr fontId="5" type="noConversion"/>
  </si>
  <si>
    <t>primers used</t>
    <phoneticPr fontId="5" type="noConversion"/>
  </si>
  <si>
    <t>background start</t>
    <phoneticPr fontId="5" type="noConversion"/>
  </si>
  <si>
    <t>Wnt4</t>
    <phoneticPr fontId="5" type="noConversion"/>
  </si>
  <si>
    <t>Wnt3a</t>
    <phoneticPr fontId="5" type="noConversion"/>
  </si>
  <si>
    <t>S100P</t>
    <phoneticPr fontId="5" type="noConversion"/>
  </si>
  <si>
    <t>Psca</t>
    <phoneticPr fontId="5" type="noConversion"/>
  </si>
  <si>
    <t>Hoxa2</t>
    <phoneticPr fontId="5" type="noConversion"/>
  </si>
  <si>
    <t>Hoxa3</t>
    <phoneticPr fontId="5" type="noConversion"/>
  </si>
  <si>
    <t>Hoxa4</t>
    <phoneticPr fontId="5" type="noConversion"/>
  </si>
  <si>
    <t>Hoxa5</t>
    <phoneticPr fontId="5" type="noConversion"/>
  </si>
  <si>
    <t>N/A</t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</si>
</sst>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0"/>
    <numFmt numFmtId="172" formatCode="0.0"/>
  </numFmts>
  <fonts count="9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8" fontId="4" fillId="0" borderId="0" xfId="0" applyNumberFormat="1" applyFont="1" applyAlignment="1">
      <alignment horizontal="center"/>
    </xf>
    <xf numFmtId="168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0" fontId="0" fillId="0" borderId="0" xfId="0" applyNumberFormat="1"/>
    <xf numFmtId="10" fontId="0" fillId="0" borderId="0" xfId="0" applyNumberFormat="1"/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4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Fill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2" xfId="0" applyNumberFormat="1" applyFont="1" applyBorder="1" applyAlignment="1">
      <alignment horizontal="center"/>
    </xf>
    <xf numFmtId="170" fontId="4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70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1" fontId="0" fillId="0" borderId="0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170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9" fontId="8" fillId="0" borderId="8" xfId="0" applyNumberFormat="1" applyFont="1" applyBorder="1"/>
    <xf numFmtId="172" fontId="0" fillId="0" borderId="0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2" fontId="8" fillId="0" borderId="0" xfId="0" applyNumberFormat="1" applyFon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170" fontId="4" fillId="3" borderId="3" xfId="0" applyNumberFormat="1" applyFont="1" applyFill="1" applyBorder="1" applyAlignment="1">
      <alignment horizontal="center"/>
    </xf>
    <xf numFmtId="170" fontId="4" fillId="3" borderId="0" xfId="0" applyNumberFormat="1" applyFont="1" applyFill="1" applyBorder="1" applyAlignment="1">
      <alignment horizontal="center"/>
    </xf>
    <xf numFmtId="168" fontId="4" fillId="3" borderId="0" xfId="0" applyNumberFormat="1" applyFont="1" applyFill="1" applyAlignment="1">
      <alignment horizontal="center"/>
    </xf>
    <xf numFmtId="0" fontId="0" fillId="0" borderId="2" xfId="0" applyFill="1" applyBorder="1"/>
    <xf numFmtId="49" fontId="6" fillId="0" borderId="0" xfId="0" applyNumberFormat="1" applyFont="1" applyFill="1" applyAlignment="1" applyProtection="1">
      <alignment vertical="top"/>
    </xf>
    <xf numFmtId="49" fontId="6" fillId="0" borderId="8" xfId="0" applyNumberFormat="1" applyFont="1" applyFill="1" applyBorder="1" applyAlignment="1" applyProtection="1">
      <alignment vertical="top"/>
    </xf>
    <xf numFmtId="49" fontId="6" fillId="0" borderId="3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vertical="top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#7: Efficiency Curve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strRef>
              <c:f>'raw data'!$L$13:$R$13</c:f>
              <c:strCache>
                <c:ptCount val="1"/>
                <c:pt idx="0">
                  <c:v>Wnt3a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1.606857746215013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1.606857746215013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data'!$Q$15:$Q$16</c:f>
              <c:numCache>
                <c:formatCode>0.00</c:formatCode>
                <c:ptCount val="2"/>
                <c:pt idx="0">
                  <c:v>36.06203117548121</c:v>
                </c:pt>
                <c:pt idx="1">
                  <c:v>37.21042451196637</c:v>
                </c:pt>
              </c:numCache>
            </c:numRef>
          </c:yVal>
        </c:ser>
        <c:ser>
          <c:idx val="6"/>
          <c:order val="1"/>
          <c:tx>
            <c:strRef>
              <c:f>'raw data'!$L$73:$R$73</c:f>
              <c:strCache>
                <c:ptCount val="1"/>
                <c:pt idx="0">
                  <c:v>Hoxa4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data'!$R$75:$R$79</c:f>
                <c:numCache>
                  <c:formatCode>General</c:formatCode>
                  <c:ptCount val="5"/>
                  <c:pt idx="0">
                    <c:v>0.319938977168258</c:v>
                  </c:pt>
                  <c:pt idx="1">
                    <c:v>0.474104911617985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data'!$R$75:$R$79</c:f>
                <c:numCache>
                  <c:formatCode>General</c:formatCode>
                  <c:ptCount val="5"/>
                  <c:pt idx="0">
                    <c:v>0.319938977168258</c:v>
                  </c:pt>
                  <c:pt idx="1">
                    <c:v>0.474104911617985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data'!$N$75:$N$79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data'!$Q$75:$Q$76</c:f>
              <c:numCache>
                <c:formatCode>0.00</c:formatCode>
                <c:ptCount val="2"/>
                <c:pt idx="0">
                  <c:v>31.83599547495614</c:v>
                </c:pt>
                <c:pt idx="1">
                  <c:v>35.46705927584041</c:v>
                </c:pt>
              </c:numCache>
            </c:numRef>
          </c:yVal>
        </c:ser>
        <c:ser>
          <c:idx val="0"/>
          <c:order val="2"/>
          <c:tx>
            <c:strRef>
              <c:f>'raw data'!$L$1:$R$1</c:f>
              <c:strCache>
                <c:ptCount val="1"/>
                <c:pt idx="0">
                  <c:v>Wnt4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0.340160308520116</c:v>
                  </c:pt>
                  <c:pt idx="1">
                    <c:v>0.421707692422596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0.340160308520116</c:v>
                  </c:pt>
                  <c:pt idx="1">
                    <c:v>0.421707692422596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data'!$Q$3:$Q$4</c:f>
              <c:numCache>
                <c:formatCode>0.00</c:formatCode>
                <c:ptCount val="2"/>
                <c:pt idx="0">
                  <c:v>29.82273494149205</c:v>
                </c:pt>
                <c:pt idx="1">
                  <c:v>33.4842599758928</c:v>
                </c:pt>
              </c:numCache>
            </c:numRef>
          </c:yVal>
        </c:ser>
        <c:ser>
          <c:idx val="7"/>
          <c:order val="3"/>
          <c:tx>
            <c:strRef>
              <c:f>'raw data'!$L$85:$R$85</c:f>
              <c:strCache>
                <c:ptCount val="1"/>
                <c:pt idx="0">
                  <c:v>Hoxa5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data'!$R$87:$R$91</c:f>
                <c:numCache>
                  <c:formatCode>General</c:formatCode>
                  <c:ptCount val="5"/>
                  <c:pt idx="0">
                    <c:v>0.460936752545694</c:v>
                  </c:pt>
                  <c:pt idx="1">
                    <c:v>0.354265949251255</c:v>
                  </c:pt>
                  <c:pt idx="2">
                    <c:v>0.227379502921938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data'!$R$87:$R$91</c:f>
                <c:numCache>
                  <c:formatCode>General</c:formatCode>
                  <c:ptCount val="5"/>
                  <c:pt idx="0">
                    <c:v>0.460936752545694</c:v>
                  </c:pt>
                  <c:pt idx="1">
                    <c:v>0.354265949251255</c:v>
                  </c:pt>
                  <c:pt idx="2">
                    <c:v>0.227379502921938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data'!$N$87:$N$91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data'!$Q$87:$Q$89</c:f>
              <c:numCache>
                <c:formatCode>0.00</c:formatCode>
                <c:ptCount val="3"/>
                <c:pt idx="0">
                  <c:v>28.91294055307439</c:v>
                </c:pt>
                <c:pt idx="1">
                  <c:v>32.67475729931138</c:v>
                </c:pt>
                <c:pt idx="2">
                  <c:v>36.40753007817931</c:v>
                </c:pt>
              </c:numCache>
            </c:numRef>
          </c:yVal>
        </c:ser>
        <c:ser>
          <c:idx val="5"/>
          <c:order val="4"/>
          <c:tx>
            <c:strRef>
              <c:f>'raw data'!$L$61:$R$61</c:f>
              <c:strCache>
                <c:ptCount val="1"/>
                <c:pt idx="0">
                  <c:v>Hoxa3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data'!$R$63:$R$67</c:f>
                <c:numCache>
                  <c:formatCode>General</c:formatCode>
                  <c:ptCount val="5"/>
                  <c:pt idx="0">
                    <c:v>0.524205938380661</c:v>
                  </c:pt>
                  <c:pt idx="1">
                    <c:v>0.494760610883309</c:v>
                  </c:pt>
                  <c:pt idx="2">
                    <c:v>1.639118858923741</c:v>
                  </c:pt>
                  <c:pt idx="3">
                    <c:v>0.864894595945622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data'!$R$63:$R$67</c:f>
                <c:numCache>
                  <c:formatCode>General</c:formatCode>
                  <c:ptCount val="5"/>
                  <c:pt idx="0">
                    <c:v>0.524205938380661</c:v>
                  </c:pt>
                  <c:pt idx="1">
                    <c:v>0.494760610883309</c:v>
                  </c:pt>
                  <c:pt idx="2">
                    <c:v>1.639118858923741</c:v>
                  </c:pt>
                  <c:pt idx="3">
                    <c:v>0.864894595945622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data'!$N$63:$N$67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data'!$Q$63:$Q$66</c:f>
              <c:numCache>
                <c:formatCode>0.00</c:formatCode>
                <c:ptCount val="4"/>
                <c:pt idx="0">
                  <c:v>28.65389038344651</c:v>
                </c:pt>
                <c:pt idx="1">
                  <c:v>31.47378174226614</c:v>
                </c:pt>
                <c:pt idx="2">
                  <c:v>35.10822047326924</c:v>
                </c:pt>
                <c:pt idx="3">
                  <c:v>36.60346693207262</c:v>
                </c:pt>
              </c:numCache>
            </c:numRef>
          </c:yVal>
        </c:ser>
        <c:ser>
          <c:idx val="4"/>
          <c:order val="5"/>
          <c:tx>
            <c:strRef>
              <c:f>'raw data'!$L$49:$R$49</c:f>
              <c:strCache>
                <c:ptCount val="1"/>
                <c:pt idx="0">
                  <c:v>Hoxa2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data'!$R$51:$R$55</c:f>
                <c:numCache>
                  <c:formatCode>General</c:formatCode>
                  <c:ptCount val="5"/>
                  <c:pt idx="0">
                    <c:v>0.608908702573904</c:v>
                  </c:pt>
                  <c:pt idx="1">
                    <c:v>0.110000842895419</c:v>
                  </c:pt>
                  <c:pt idx="2">
                    <c:v>0.164551359236894</c:v>
                  </c:pt>
                  <c:pt idx="3">
                    <c:v>3.39788255620716</c:v>
                  </c:pt>
                  <c:pt idx="4">
                    <c:v>0.139990396750006</c:v>
                  </c:pt>
                </c:numCache>
              </c:numRef>
            </c:plus>
            <c:minus>
              <c:numRef>
                <c:f>'raw data'!$R$51:$R$55</c:f>
                <c:numCache>
                  <c:formatCode>General</c:formatCode>
                  <c:ptCount val="5"/>
                  <c:pt idx="0">
                    <c:v>0.608908702573904</c:v>
                  </c:pt>
                  <c:pt idx="1">
                    <c:v>0.110000842895419</c:v>
                  </c:pt>
                  <c:pt idx="2">
                    <c:v>0.164551359236894</c:v>
                  </c:pt>
                  <c:pt idx="3">
                    <c:v>3.39788255620716</c:v>
                  </c:pt>
                  <c:pt idx="4">
                    <c:v>0.139990396750006</c:v>
                  </c:pt>
                </c:numCache>
              </c:numRef>
            </c:minus>
          </c:errBars>
          <c:xVal>
            <c:numRef>
              <c:f>'raw data'!$N$51:$N$55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data'!$Q$51:$Q$55</c:f>
              <c:numCache>
                <c:formatCode>0.00</c:formatCode>
                <c:ptCount val="5"/>
                <c:pt idx="0">
                  <c:v>28.11640961999801</c:v>
                </c:pt>
                <c:pt idx="1">
                  <c:v>30.16849839459128</c:v>
                </c:pt>
                <c:pt idx="2">
                  <c:v>33.50778687848192</c:v>
                </c:pt>
                <c:pt idx="3">
                  <c:v>34.16102586778395</c:v>
                </c:pt>
                <c:pt idx="4">
                  <c:v>35.20136181553141</c:v>
                </c:pt>
              </c:numCache>
            </c:numRef>
          </c:yVal>
        </c:ser>
        <c:ser>
          <c:idx val="3"/>
          <c:order val="6"/>
          <c:tx>
            <c:strRef>
              <c:f>'raw data'!$L$37:$R$37</c:f>
              <c:strCache>
                <c:ptCount val="1"/>
                <c:pt idx="0">
                  <c:v>Psca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data'!$R$39:$R$43</c:f>
                <c:numCache>
                  <c:formatCode>General</c:formatCode>
                  <c:ptCount val="5"/>
                  <c:pt idx="0">
                    <c:v>0.541856171098469</c:v>
                  </c:pt>
                  <c:pt idx="1">
                    <c:v>0.107941473631402</c:v>
                  </c:pt>
                  <c:pt idx="2">
                    <c:v>0.310535547817634</c:v>
                  </c:pt>
                  <c:pt idx="3">
                    <c:v>2.37051117823755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data'!$R$39:$R$43</c:f>
                <c:numCache>
                  <c:formatCode>General</c:formatCode>
                  <c:ptCount val="5"/>
                  <c:pt idx="0">
                    <c:v>0.541856171098469</c:v>
                  </c:pt>
                  <c:pt idx="1">
                    <c:v>0.107941473631402</c:v>
                  </c:pt>
                  <c:pt idx="2">
                    <c:v>0.310535547817634</c:v>
                  </c:pt>
                  <c:pt idx="3">
                    <c:v>2.37051117823755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data'!$N$39:$N$43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data'!$Q$39:$Q$42</c:f>
              <c:numCache>
                <c:formatCode>0.00</c:formatCode>
                <c:ptCount val="4"/>
                <c:pt idx="0">
                  <c:v>26.44462104062248</c:v>
                </c:pt>
                <c:pt idx="1">
                  <c:v>29.10091777453091</c:v>
                </c:pt>
                <c:pt idx="2">
                  <c:v>33.34837983502432</c:v>
                </c:pt>
                <c:pt idx="3">
                  <c:v>34.92160527520964</c:v>
                </c:pt>
              </c:numCache>
            </c:numRef>
          </c:yVal>
        </c:ser>
        <c:ser>
          <c:idx val="2"/>
          <c:order val="7"/>
          <c:tx>
            <c:strRef>
              <c:f>'raw data'!$L$25:$R$25</c:f>
              <c:strCache>
                <c:ptCount val="1"/>
                <c:pt idx="0">
                  <c:v>S100P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0.772399792918381</c:v>
                  </c:pt>
                  <c:pt idx="1">
                    <c:v>0.877508653334079</c:v>
                  </c:pt>
                  <c:pt idx="2">
                    <c:v>0.0804676468809164</c:v>
                  </c:pt>
                  <c:pt idx="3">
                    <c:v>0.913785027312144</c:v>
                  </c:pt>
                  <c:pt idx="4">
                    <c:v>0.610209712120625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0.772399792918381</c:v>
                  </c:pt>
                  <c:pt idx="1">
                    <c:v>0.877508653334079</c:v>
                  </c:pt>
                  <c:pt idx="2">
                    <c:v>0.0804676468809164</c:v>
                  </c:pt>
                  <c:pt idx="3">
                    <c:v>0.913785027312144</c:v>
                  </c:pt>
                  <c:pt idx="4">
                    <c:v>0.610209712120625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26.11841514231313</c:v>
                </c:pt>
                <c:pt idx="1">
                  <c:v>29.40940644631615</c:v>
                </c:pt>
                <c:pt idx="2">
                  <c:v>31.75836176338165</c:v>
                </c:pt>
                <c:pt idx="3">
                  <c:v>36.00303424155867</c:v>
                </c:pt>
                <c:pt idx="4">
                  <c:v>35.52236250330012</c:v>
                </c:pt>
              </c:numCache>
            </c:numRef>
          </c:yVal>
        </c:ser>
        <c:axId val="558127672"/>
        <c:axId val="558665112"/>
      </c:scatterChart>
      <c:valAx>
        <c:axId val="558127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8665112"/>
        <c:crosses val="autoZero"/>
        <c:crossBetween val="midCat"/>
      </c:valAx>
      <c:valAx>
        <c:axId val="558665112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8127672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406400</xdr:colOff>
      <xdr:row>1</xdr:row>
      <xdr:rowOff>50800</xdr:rowOff>
    </xdr:from>
    <xdr:to>
      <xdr:col>27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9"/>
  <sheetViews>
    <sheetView workbookViewId="0">
      <selection activeCell="A10" sqref="A10"/>
    </sheetView>
  </sheetViews>
  <sheetFormatPr baseColWidth="10" defaultRowHeight="13"/>
  <cols>
    <col min="3" max="3" width="13.42578125" bestFit="1" customWidth="1"/>
  </cols>
  <sheetData>
    <row r="1" spans="1:4">
      <c r="A1" s="6" t="s">
        <v>119</v>
      </c>
    </row>
    <row r="2" spans="1:4">
      <c r="A2" t="s">
        <v>121</v>
      </c>
    </row>
    <row r="3" spans="1:4">
      <c r="A3" t="s">
        <v>122</v>
      </c>
    </row>
    <row r="4" spans="1:4">
      <c r="A4" t="s">
        <v>123</v>
      </c>
    </row>
    <row r="5" spans="1:4">
      <c r="A5" t="s">
        <v>124</v>
      </c>
      <c r="C5" t="s">
        <v>120</v>
      </c>
      <c r="D5">
        <v>2</v>
      </c>
    </row>
    <row r="6" spans="1:4">
      <c r="A6" t="s">
        <v>125</v>
      </c>
      <c r="C6" t="s">
        <v>0</v>
      </c>
      <c r="D6">
        <v>12</v>
      </c>
    </row>
    <row r="7" spans="1:4">
      <c r="A7" t="s">
        <v>126</v>
      </c>
      <c r="C7" t="s">
        <v>1</v>
      </c>
      <c r="D7">
        <v>100</v>
      </c>
    </row>
    <row r="8" spans="1:4">
      <c r="A8" t="s">
        <v>127</v>
      </c>
    </row>
    <row r="9" spans="1:4">
      <c r="A9" t="s">
        <v>128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97"/>
  <sheetViews>
    <sheetView tabSelected="1" topLeftCell="H1" zoomScale="99" workbookViewId="0">
      <selection activeCell="M17" sqref="M17"/>
    </sheetView>
  </sheetViews>
  <sheetFormatPr baseColWidth="10" defaultRowHeight="13"/>
  <cols>
    <col min="2" max="2" width="7.28515625" style="79" bestFit="1" customWidth="1"/>
    <col min="3" max="5" width="0" hidden="1" customWidth="1"/>
    <col min="6" max="6" width="5.5703125" style="49" bestFit="1" customWidth="1"/>
    <col min="8" max="8" width="4.7109375" bestFit="1" customWidth="1"/>
    <col min="9" max="9" width="6.5703125" bestFit="1" customWidth="1"/>
    <col min="10" max="10" width="6.5703125" style="67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3" bestFit="1" customWidth="1"/>
    <col min="17" max="17" width="7.42578125" style="30" bestFit="1" customWidth="1"/>
    <col min="18" max="18" width="7.42578125" style="24" bestFit="1" customWidth="1"/>
    <col min="19" max="19" width="7.42578125" bestFit="1" customWidth="1"/>
  </cols>
  <sheetData>
    <row r="1" spans="1:19" ht="14" thickBot="1">
      <c r="A1" s="44" t="s">
        <v>95</v>
      </c>
      <c r="B1" s="74" t="s">
        <v>96</v>
      </c>
      <c r="C1" s="44"/>
      <c r="D1" s="44"/>
      <c r="E1" s="44"/>
      <c r="F1" s="46" t="s">
        <v>97</v>
      </c>
      <c r="G1" s="44" t="s">
        <v>89</v>
      </c>
      <c r="H1" s="44"/>
      <c r="I1" s="44"/>
      <c r="J1" s="66" t="s">
        <v>106</v>
      </c>
      <c r="L1" s="69" t="str">
        <f>G2</f>
        <v>Wnt4</v>
      </c>
      <c r="M1" s="69"/>
      <c r="N1" s="70"/>
      <c r="O1" s="70"/>
      <c r="P1" s="70"/>
      <c r="Q1" s="70"/>
      <c r="R1" s="70"/>
      <c r="S1" s="70"/>
    </row>
    <row r="2" spans="1:19">
      <c r="A2" s="1" t="s">
        <v>5</v>
      </c>
      <c r="B2" s="75" t="s">
        <v>6</v>
      </c>
      <c r="C2" s="1"/>
      <c r="D2" s="1"/>
      <c r="E2" s="2"/>
      <c r="F2" s="47">
        <v>30.06326460233695</v>
      </c>
      <c r="G2" t="str">
        <f>'primers used'!A2</f>
        <v>Wnt4</v>
      </c>
      <c r="H2" t="s">
        <v>2</v>
      </c>
      <c r="I2">
        <v>1</v>
      </c>
      <c r="J2" s="67">
        <v>87.5</v>
      </c>
      <c r="N2" s="7"/>
      <c r="O2" s="45" t="s">
        <v>102</v>
      </c>
      <c r="P2" s="45" t="s">
        <v>103</v>
      </c>
      <c r="Q2" s="32" t="s">
        <v>101</v>
      </c>
      <c r="R2" s="26" t="s">
        <v>90</v>
      </c>
      <c r="S2" s="19" t="s">
        <v>100</v>
      </c>
    </row>
    <row r="3" spans="1:19">
      <c r="A3" s="1" t="s">
        <v>7</v>
      </c>
      <c r="B3" s="75" t="s">
        <v>6</v>
      </c>
      <c r="C3" s="1"/>
      <c r="D3" s="1"/>
      <c r="E3" s="2"/>
      <c r="F3" s="47">
        <v>33.186067606902228</v>
      </c>
      <c r="G3" t="str">
        <f>G2</f>
        <v>Wnt4</v>
      </c>
      <c r="H3" t="s">
        <v>2</v>
      </c>
      <c r="I3">
        <v>0.1</v>
      </c>
      <c r="J3" s="67">
        <v>88</v>
      </c>
      <c r="M3">
        <v>1</v>
      </c>
      <c r="N3" s="6">
        <f>LOG(M3)</f>
        <v>0</v>
      </c>
      <c r="O3" s="9"/>
      <c r="P3" s="9"/>
      <c r="Q3" s="37">
        <f>AVERAGE(F2,F7)</f>
        <v>29.822734941492051</v>
      </c>
      <c r="R3" s="38">
        <f>STDEV(F2,F7)</f>
        <v>0.34016030852011575</v>
      </c>
      <c r="S3" s="39">
        <f>R3/Q3</f>
        <v>1.1406073560572555E-2</v>
      </c>
    </row>
    <row r="4" spans="1:19">
      <c r="A4" s="1" t="s">
        <v>8</v>
      </c>
      <c r="B4" s="75" t="s">
        <v>6</v>
      </c>
      <c r="C4" s="1"/>
      <c r="D4" s="1"/>
      <c r="E4" s="2"/>
      <c r="F4" s="47" t="s">
        <v>129</v>
      </c>
      <c r="G4" t="str">
        <f>G3</f>
        <v>Wnt4</v>
      </c>
      <c r="H4" t="s">
        <v>2</v>
      </c>
      <c r="I4" s="42">
        <v>0.01</v>
      </c>
      <c r="J4" s="67">
        <v>88.5</v>
      </c>
      <c r="M4" s="20">
        <f>M3/10</f>
        <v>0.1</v>
      </c>
      <c r="N4" s="6">
        <f>LOG(M4)</f>
        <v>-1</v>
      </c>
      <c r="O4" s="9">
        <f>F3-F2</f>
        <v>3.1228030045652773</v>
      </c>
      <c r="P4" s="9">
        <f>F8-F7</f>
        <v>4.2002470642362049</v>
      </c>
      <c r="Q4" s="31">
        <f t="shared" ref="Q4:Q7" si="0">AVERAGE(F3,F8)</f>
        <v>33.484259975892797</v>
      </c>
      <c r="R4" s="25">
        <f t="shared" ref="R4:R7" si="1">STDEV(F3,F8)</f>
        <v>0.42170769242259626</v>
      </c>
      <c r="S4" s="40">
        <f t="shared" ref="S4:S7" si="2">R4/Q4</f>
        <v>1.2594206732542614E-2</v>
      </c>
    </row>
    <row r="5" spans="1:19">
      <c r="A5" s="1" t="s">
        <v>9</v>
      </c>
      <c r="B5" s="75" t="s">
        <v>6</v>
      </c>
      <c r="C5" s="1"/>
      <c r="D5" s="1"/>
      <c r="E5" s="2"/>
      <c r="F5" s="47" t="s">
        <v>129</v>
      </c>
      <c r="G5" t="str">
        <f>G4</f>
        <v>Wnt4</v>
      </c>
      <c r="H5" t="s">
        <v>2</v>
      </c>
      <c r="I5" s="43">
        <v>1E-3</v>
      </c>
      <c r="J5" s="67">
        <v>59</v>
      </c>
      <c r="M5" s="20">
        <f t="shared" ref="M5:M7" si="3">M4/10</f>
        <v>0.01</v>
      </c>
      <c r="N5" s="6">
        <f>LOG(M5)</f>
        <v>-2</v>
      </c>
      <c r="O5" s="9" t="e">
        <f t="shared" ref="O5:O7" si="4">F4-F3</f>
        <v>#VALUE!</v>
      </c>
      <c r="P5" s="9" t="e">
        <f t="shared" ref="P5:P7" si="5">F9-F8</f>
        <v>#VALUE!</v>
      </c>
      <c r="Q5" s="31" t="e">
        <f t="shared" si="0"/>
        <v>#DIV/0!</v>
      </c>
      <c r="R5" s="25" t="e">
        <f t="shared" si="1"/>
        <v>#DIV/0!</v>
      </c>
      <c r="S5" s="40" t="e">
        <f t="shared" si="2"/>
        <v>#DIV/0!</v>
      </c>
    </row>
    <row r="6" spans="1:19">
      <c r="A6" s="50" t="s">
        <v>10</v>
      </c>
      <c r="B6" s="76" t="s">
        <v>6</v>
      </c>
      <c r="C6" s="50"/>
      <c r="D6" s="50"/>
      <c r="E6" s="51"/>
      <c r="F6" s="52" t="s">
        <v>129</v>
      </c>
      <c r="G6" s="53" t="str">
        <f t="shared" ref="G6:G13" si="6">G5</f>
        <v>Wnt4</v>
      </c>
      <c r="H6" s="53" t="s">
        <v>2</v>
      </c>
      <c r="I6" s="54">
        <v>1E-4</v>
      </c>
      <c r="J6" s="66">
        <v>59</v>
      </c>
      <c r="M6" s="21">
        <f t="shared" si="3"/>
        <v>1E-3</v>
      </c>
      <c r="N6" s="6">
        <f>LOG(M6)</f>
        <v>-3</v>
      </c>
      <c r="O6" s="9" t="e">
        <f t="shared" si="4"/>
        <v>#VALUE!</v>
      </c>
      <c r="P6" s="9" t="e">
        <f t="shared" si="5"/>
        <v>#VALUE!</v>
      </c>
      <c r="Q6" s="31" t="e">
        <f t="shared" si="0"/>
        <v>#DIV/0!</v>
      </c>
      <c r="R6" s="25" t="e">
        <f t="shared" si="1"/>
        <v>#DIV/0!</v>
      </c>
      <c r="S6" s="40" t="e">
        <f t="shared" si="2"/>
        <v>#DIV/0!</v>
      </c>
    </row>
    <row r="7" spans="1:19">
      <c r="A7" s="1" t="s">
        <v>11</v>
      </c>
      <c r="B7" s="75" t="s">
        <v>6</v>
      </c>
      <c r="C7" s="1"/>
      <c r="D7" s="1"/>
      <c r="E7" s="2"/>
      <c r="F7" s="47">
        <v>29.582205280647155</v>
      </c>
      <c r="G7" t="str">
        <f t="shared" si="6"/>
        <v>Wnt4</v>
      </c>
      <c r="H7" t="s">
        <v>2</v>
      </c>
      <c r="I7">
        <v>1</v>
      </c>
      <c r="J7" s="67">
        <v>88</v>
      </c>
      <c r="M7" s="22">
        <f t="shared" si="3"/>
        <v>1E-4</v>
      </c>
      <c r="N7" s="8">
        <f>LOG(M7)</f>
        <v>-4</v>
      </c>
      <c r="O7" s="10" t="e">
        <f t="shared" si="4"/>
        <v>#VALUE!</v>
      </c>
      <c r="P7" s="10" t="e">
        <f t="shared" si="5"/>
        <v>#VALUE!</v>
      </c>
      <c r="Q7" s="16">
        <f t="shared" si="0"/>
        <v>37.053346519934927</v>
      </c>
      <c r="R7" s="28" t="e">
        <f t="shared" si="1"/>
        <v>#DIV/0!</v>
      </c>
      <c r="S7" s="41" t="e">
        <f t="shared" si="2"/>
        <v>#DIV/0!</v>
      </c>
    </row>
    <row r="8" spans="1:19">
      <c r="A8" s="1" t="s">
        <v>12</v>
      </c>
      <c r="B8" s="75" t="s">
        <v>6</v>
      </c>
      <c r="C8" s="1"/>
      <c r="D8" s="1"/>
      <c r="E8" s="2"/>
      <c r="F8" s="47">
        <v>33.78245234488336</v>
      </c>
      <c r="G8" t="str">
        <f t="shared" si="6"/>
        <v>Wnt4</v>
      </c>
      <c r="H8" t="s">
        <v>2</v>
      </c>
      <c r="I8">
        <v>0.1</v>
      </c>
      <c r="J8" s="67">
        <v>88.5</v>
      </c>
      <c r="N8" s="11" t="s">
        <v>91</v>
      </c>
      <c r="O8" s="34">
        <f>SLOPE(F2:F3,N3:N4)</f>
        <v>-3.1228030045652773</v>
      </c>
      <c r="P8" s="34">
        <f>SLOPE(F7:F8,N3:N4)</f>
        <v>-4.2002470642362049</v>
      </c>
      <c r="Q8" s="30">
        <f>SLOPE(Q3:Q4,N3:N4)</f>
        <v>-3.6615250344007464</v>
      </c>
      <c r="R8" s="35" t="str">
        <f>F12</f>
        <v>N/A</v>
      </c>
      <c r="S8" s="36" t="s">
        <v>98</v>
      </c>
    </row>
    <row r="9" spans="1:19">
      <c r="A9" s="1" t="s">
        <v>13</v>
      </c>
      <c r="B9" s="75" t="s">
        <v>6</v>
      </c>
      <c r="C9" s="1"/>
      <c r="D9" s="1"/>
      <c r="E9" s="2"/>
      <c r="F9" s="47" t="s">
        <v>129</v>
      </c>
      <c r="G9" t="str">
        <f t="shared" si="6"/>
        <v>Wnt4</v>
      </c>
      <c r="H9" t="s">
        <v>2</v>
      </c>
      <c r="I9" s="42">
        <v>0.01</v>
      </c>
      <c r="J9" s="67">
        <v>88.5</v>
      </c>
      <c r="N9" s="11" t="s">
        <v>92</v>
      </c>
      <c r="O9" s="34">
        <f>10^(-1/O8)</f>
        <v>2.0903794659256594</v>
      </c>
      <c r="P9" s="34">
        <f>10^(-1/P8)</f>
        <v>1.7301399445655106</v>
      </c>
      <c r="R9" s="17" t="str">
        <f>F13</f>
        <v>N/A</v>
      </c>
      <c r="S9" s="29" t="s">
        <v>99</v>
      </c>
    </row>
    <row r="10" spans="1:19">
      <c r="A10" s="1" t="s">
        <v>14</v>
      </c>
      <c r="B10" s="75" t="s">
        <v>6</v>
      </c>
      <c r="C10" s="1"/>
      <c r="D10" s="1"/>
      <c r="E10" s="2"/>
      <c r="F10" s="47" t="s">
        <v>129</v>
      </c>
      <c r="G10" t="str">
        <f t="shared" si="6"/>
        <v>Wnt4</v>
      </c>
      <c r="H10" t="s">
        <v>2</v>
      </c>
      <c r="I10" s="43">
        <v>1E-3</v>
      </c>
      <c r="J10" s="67">
        <v>58</v>
      </c>
      <c r="N10" s="12" t="s">
        <v>93</v>
      </c>
      <c r="O10" s="34">
        <f>ABS(O9-P9)</f>
        <v>0.36023952136014881</v>
      </c>
      <c r="P10" s="34"/>
      <c r="Q10" s="15"/>
      <c r="R10" s="27"/>
    </row>
    <row r="11" spans="1:19">
      <c r="A11" s="50" t="s">
        <v>104</v>
      </c>
      <c r="B11" s="76" t="s">
        <v>6</v>
      </c>
      <c r="C11" s="50"/>
      <c r="D11" s="50"/>
      <c r="E11" s="51"/>
      <c r="F11" s="52">
        <v>37.053346519934927</v>
      </c>
      <c r="G11" s="53" t="str">
        <f t="shared" si="6"/>
        <v>Wnt4</v>
      </c>
      <c r="H11" s="53" t="s">
        <v>2</v>
      </c>
      <c r="I11" s="54">
        <v>1E-4</v>
      </c>
      <c r="J11" s="66">
        <v>81.5</v>
      </c>
      <c r="N11" s="11" t="s">
        <v>94</v>
      </c>
      <c r="O11" s="34">
        <f>AVERAGE(O9,P9)</f>
        <v>1.910259705245585</v>
      </c>
      <c r="P11" s="34"/>
      <c r="Q11" s="34">
        <f>10^(-1/Q8)</f>
        <v>1.8754705339366369</v>
      </c>
      <c r="R11" s="27"/>
    </row>
    <row r="12" spans="1:19">
      <c r="A12" s="1" t="s">
        <v>15</v>
      </c>
      <c r="B12" s="75" t="s">
        <v>6</v>
      </c>
      <c r="C12" s="1"/>
      <c r="D12" s="1"/>
      <c r="E12" s="2"/>
      <c r="F12" s="47" t="s">
        <v>129</v>
      </c>
      <c r="G12" t="str">
        <f t="shared" si="6"/>
        <v>Wnt4</v>
      </c>
      <c r="H12" t="s">
        <v>3</v>
      </c>
      <c r="J12" s="67">
        <v>57</v>
      </c>
    </row>
    <row r="13" spans="1:19" ht="14" thickBot="1">
      <c r="A13" s="1" t="s">
        <v>16</v>
      </c>
      <c r="B13" s="75" t="s">
        <v>6</v>
      </c>
      <c r="C13" s="1"/>
      <c r="D13" s="1"/>
      <c r="E13" s="2"/>
      <c r="F13" s="47" t="s">
        <v>129</v>
      </c>
      <c r="G13" t="str">
        <f t="shared" si="6"/>
        <v>Wnt4</v>
      </c>
      <c r="H13" s="44" t="s">
        <v>4</v>
      </c>
      <c r="I13" s="44"/>
      <c r="J13" s="66">
        <v>60</v>
      </c>
      <c r="L13" s="69" t="str">
        <f>G14</f>
        <v>Wnt3a</v>
      </c>
      <c r="M13" s="69"/>
      <c r="N13" s="70"/>
      <c r="O13" s="70"/>
      <c r="P13" s="70"/>
      <c r="Q13" s="70"/>
      <c r="R13" s="70"/>
      <c r="S13" s="70"/>
    </row>
    <row r="14" spans="1:19" ht="14" thickTop="1">
      <c r="A14" s="3" t="s">
        <v>17</v>
      </c>
      <c r="B14" s="77" t="s">
        <v>6</v>
      </c>
      <c r="C14" s="3"/>
      <c r="D14" s="3"/>
      <c r="E14" s="4"/>
      <c r="F14" s="48">
        <v>37.198251184231921</v>
      </c>
      <c r="G14" s="5" t="str">
        <f>'primers used'!A3</f>
        <v>Wnt3a</v>
      </c>
      <c r="H14" t="s">
        <v>2</v>
      </c>
      <c r="I14">
        <v>1</v>
      </c>
      <c r="J14" s="67">
        <v>88</v>
      </c>
      <c r="N14" s="7"/>
      <c r="O14" s="45" t="s">
        <v>102</v>
      </c>
      <c r="P14" s="45" t="s">
        <v>103</v>
      </c>
      <c r="Q14" s="32" t="s">
        <v>101</v>
      </c>
      <c r="R14" s="26" t="s">
        <v>90</v>
      </c>
      <c r="S14" s="19" t="s">
        <v>100</v>
      </c>
    </row>
    <row r="15" spans="1:19">
      <c r="A15" s="1" t="s">
        <v>18</v>
      </c>
      <c r="B15" s="75" t="s">
        <v>6</v>
      </c>
      <c r="C15" s="1"/>
      <c r="D15" s="1"/>
      <c r="E15" s="2"/>
      <c r="F15" s="47" t="s">
        <v>129</v>
      </c>
      <c r="G15" t="str">
        <f>G14</f>
        <v>Wnt3a</v>
      </c>
      <c r="H15" t="s">
        <v>2</v>
      </c>
      <c r="I15">
        <v>0.1</v>
      </c>
      <c r="J15" s="67">
        <v>59.5</v>
      </c>
      <c r="M15">
        <v>1</v>
      </c>
      <c r="N15" s="6">
        <f>LOG(M15)</f>
        <v>0</v>
      </c>
      <c r="O15" s="9"/>
      <c r="P15" s="9"/>
      <c r="Q15" s="37">
        <f>AVERAGE(F14,F19)</f>
        <v>36.062031175481209</v>
      </c>
      <c r="R15" s="38">
        <f>STDEV(F14,F19)</f>
        <v>1.6068577462150127</v>
      </c>
      <c r="S15" s="39">
        <f>R15/Q15</f>
        <v>4.4558159755225459E-2</v>
      </c>
    </row>
    <row r="16" spans="1:19">
      <c r="A16" s="1" t="s">
        <v>19</v>
      </c>
      <c r="B16" s="75" t="s">
        <v>6</v>
      </c>
      <c r="C16" s="1"/>
      <c r="D16" s="1"/>
      <c r="E16" s="2"/>
      <c r="F16" s="47" t="s">
        <v>129</v>
      </c>
      <c r="G16" t="str">
        <f>G15</f>
        <v>Wnt3a</v>
      </c>
      <c r="H16" t="s">
        <v>2</v>
      </c>
      <c r="I16" s="42">
        <v>0.01</v>
      </c>
      <c r="J16" s="67">
        <v>59.5</v>
      </c>
      <c r="M16" s="20">
        <f>M15/10</f>
        <v>0.1</v>
      </c>
      <c r="N16" s="6">
        <f>LOG(M16)</f>
        <v>-1</v>
      </c>
      <c r="O16" s="9" t="e">
        <f>F15-F14</f>
        <v>#VALUE!</v>
      </c>
      <c r="P16" s="9">
        <f>F20-F19</f>
        <v>2.2846133452358615</v>
      </c>
      <c r="Q16" s="31">
        <f t="shared" ref="Q16:Q19" si="7">AVERAGE(F15,F20)</f>
        <v>37.210424511966366</v>
      </c>
      <c r="R16" s="25" t="e">
        <f t="shared" ref="R16:R19" si="8">STDEV(F15,F20)</f>
        <v>#DIV/0!</v>
      </c>
      <c r="S16" s="40" t="e">
        <f t="shared" ref="S16:S19" si="9">R16/Q16</f>
        <v>#DIV/0!</v>
      </c>
    </row>
    <row r="17" spans="1:21">
      <c r="A17" s="1" t="s">
        <v>20</v>
      </c>
      <c r="B17" s="75" t="s">
        <v>6</v>
      </c>
      <c r="C17" s="1"/>
      <c r="D17" s="1"/>
      <c r="E17" s="2"/>
      <c r="F17" s="47" t="s">
        <v>129</v>
      </c>
      <c r="G17" t="str">
        <f>G16</f>
        <v>Wnt3a</v>
      </c>
      <c r="H17" t="s">
        <v>2</v>
      </c>
      <c r="I17" s="43">
        <v>1E-3</v>
      </c>
      <c r="J17" s="67">
        <v>59</v>
      </c>
      <c r="M17" s="20">
        <f t="shared" ref="M17:M19" si="10">M16/10</f>
        <v>0.01</v>
      </c>
      <c r="N17" s="6">
        <f>LOG(M17)</f>
        <v>-2</v>
      </c>
      <c r="O17" s="9" t="e">
        <f t="shared" ref="O17:O19" si="11">F16-F15</f>
        <v>#VALUE!</v>
      </c>
      <c r="P17" s="9" t="e">
        <f t="shared" ref="P17:P19" si="12">F21-F20</f>
        <v>#VALUE!</v>
      </c>
      <c r="Q17" s="31" t="e">
        <f t="shared" si="7"/>
        <v>#DIV/0!</v>
      </c>
      <c r="R17" s="25" t="e">
        <f t="shared" si="8"/>
        <v>#DIV/0!</v>
      </c>
      <c r="S17" s="40" t="e">
        <f t="shared" si="9"/>
        <v>#DIV/0!</v>
      </c>
    </row>
    <row r="18" spans="1:21">
      <c r="A18" s="60" t="s">
        <v>21</v>
      </c>
      <c r="B18" s="76" t="s">
        <v>6</v>
      </c>
      <c r="C18" s="61"/>
      <c r="D18" s="61"/>
      <c r="E18" s="62"/>
      <c r="F18" s="63" t="s">
        <v>129</v>
      </c>
      <c r="G18" s="53" t="str">
        <f t="shared" ref="G18:G25" si="13">G17</f>
        <v>Wnt3a</v>
      </c>
      <c r="H18" s="64" t="s">
        <v>105</v>
      </c>
      <c r="I18" s="65">
        <v>1E-4</v>
      </c>
      <c r="J18" s="68">
        <v>60</v>
      </c>
      <c r="M18" s="21">
        <f t="shared" si="10"/>
        <v>1E-3</v>
      </c>
      <c r="N18" s="6">
        <f>LOG(M18)</f>
        <v>-3</v>
      </c>
      <c r="O18" s="9" t="e">
        <f t="shared" si="11"/>
        <v>#VALUE!</v>
      </c>
      <c r="P18" s="9" t="e">
        <f t="shared" si="12"/>
        <v>#VALUE!</v>
      </c>
      <c r="Q18" s="31" t="e">
        <f t="shared" si="7"/>
        <v>#DIV/0!</v>
      </c>
      <c r="R18" s="25" t="e">
        <f t="shared" si="8"/>
        <v>#DIV/0!</v>
      </c>
      <c r="S18" s="40" t="e">
        <f t="shared" si="9"/>
        <v>#DIV/0!</v>
      </c>
    </row>
    <row r="19" spans="1:21">
      <c r="A19" s="1" t="s">
        <v>22</v>
      </c>
      <c r="B19" s="75" t="s">
        <v>6</v>
      </c>
      <c r="C19" s="1"/>
      <c r="D19" s="1"/>
      <c r="E19" s="2"/>
      <c r="F19" s="47">
        <v>34.925811166730504</v>
      </c>
      <c r="G19" t="str">
        <f t="shared" si="13"/>
        <v>Wnt3a</v>
      </c>
      <c r="H19" t="s">
        <v>2</v>
      </c>
      <c r="I19">
        <v>1</v>
      </c>
      <c r="J19" s="67">
        <v>88.5</v>
      </c>
      <c r="M19" s="22">
        <f t="shared" si="10"/>
        <v>1E-4</v>
      </c>
      <c r="N19" s="8">
        <f>LOG(M19)</f>
        <v>-4</v>
      </c>
      <c r="O19" s="10" t="e">
        <f t="shared" si="11"/>
        <v>#VALUE!</v>
      </c>
      <c r="P19" s="10" t="e">
        <f t="shared" si="12"/>
        <v>#VALUE!</v>
      </c>
      <c r="Q19" s="16" t="e">
        <f t="shared" si="7"/>
        <v>#DIV/0!</v>
      </c>
      <c r="R19" s="28" t="e">
        <f t="shared" si="8"/>
        <v>#DIV/0!</v>
      </c>
      <c r="S19" s="41" t="e">
        <f t="shared" si="9"/>
        <v>#DIV/0!</v>
      </c>
    </row>
    <row r="20" spans="1:21">
      <c r="A20" s="1" t="s">
        <v>23</v>
      </c>
      <c r="B20" s="75" t="s">
        <v>6</v>
      </c>
      <c r="C20" s="1"/>
      <c r="D20" s="1"/>
      <c r="E20" s="2"/>
      <c r="F20" s="47">
        <v>37.210424511966366</v>
      </c>
      <c r="G20" t="str">
        <f t="shared" si="13"/>
        <v>Wnt3a</v>
      </c>
      <c r="H20" t="s">
        <v>2</v>
      </c>
      <c r="I20">
        <v>0.1</v>
      </c>
      <c r="J20" s="67">
        <v>80</v>
      </c>
      <c r="N20" s="11" t="s">
        <v>91</v>
      </c>
      <c r="O20" s="34" t="e">
        <f>SLOPE(F14:F18,N15:N19)</f>
        <v>#DIV/0!</v>
      </c>
      <c r="P20" s="34">
        <f>SLOPE(F19:F23,N15:N19)</f>
        <v>-2.2846133452358615</v>
      </c>
      <c r="Q20" s="30">
        <f>SLOPE(Q15:Q16,N15:N16)</f>
        <v>-1.1483933364851566</v>
      </c>
      <c r="R20" s="35" t="str">
        <f>F24</f>
        <v>N/A</v>
      </c>
      <c r="S20" s="36" t="s">
        <v>98</v>
      </c>
    </row>
    <row r="21" spans="1:21">
      <c r="A21" s="1" t="s">
        <v>24</v>
      </c>
      <c r="B21" s="75" t="s">
        <v>6</v>
      </c>
      <c r="C21" s="1"/>
      <c r="D21" s="1"/>
      <c r="E21" s="2"/>
      <c r="F21" s="47" t="s">
        <v>129</v>
      </c>
      <c r="G21" t="str">
        <f t="shared" si="13"/>
        <v>Wnt3a</v>
      </c>
      <c r="H21" t="s">
        <v>2</v>
      </c>
      <c r="I21" s="42">
        <v>0.01</v>
      </c>
      <c r="J21" s="67">
        <v>59</v>
      </c>
      <c r="N21" s="11" t="s">
        <v>92</v>
      </c>
      <c r="O21" s="34" t="e">
        <f>10^(-1/O20)</f>
        <v>#DIV/0!</v>
      </c>
      <c r="P21" s="34">
        <f>10^(-1/P20)</f>
        <v>2.7397493239347708</v>
      </c>
      <c r="R21" s="17" t="str">
        <f>F25</f>
        <v>N/A</v>
      </c>
      <c r="S21" s="29" t="s">
        <v>99</v>
      </c>
    </row>
    <row r="22" spans="1:21">
      <c r="A22" s="1" t="s">
        <v>25</v>
      </c>
      <c r="B22" s="75" t="s">
        <v>6</v>
      </c>
      <c r="C22" s="1"/>
      <c r="D22" s="1"/>
      <c r="E22" s="2"/>
      <c r="F22" s="47" t="s">
        <v>129</v>
      </c>
      <c r="G22" t="str">
        <f t="shared" si="13"/>
        <v>Wnt3a</v>
      </c>
      <c r="H22" t="s">
        <v>2</v>
      </c>
      <c r="I22" s="43">
        <v>1E-3</v>
      </c>
      <c r="J22" s="67">
        <v>59</v>
      </c>
      <c r="N22" s="12" t="s">
        <v>93</v>
      </c>
      <c r="O22" s="34" t="e">
        <f>ABS(O21-P21)</f>
        <v>#DIV/0!</v>
      </c>
      <c r="P22" s="34"/>
      <c r="Q22" s="15"/>
      <c r="R22" s="27"/>
    </row>
    <row r="23" spans="1:21">
      <c r="A23" s="50" t="s">
        <v>26</v>
      </c>
      <c r="B23" s="76" t="s">
        <v>6</v>
      </c>
      <c r="C23" s="50"/>
      <c r="D23" s="50"/>
      <c r="E23" s="51"/>
      <c r="F23" s="52" t="s">
        <v>129</v>
      </c>
      <c r="G23" s="53" t="str">
        <f t="shared" si="13"/>
        <v>Wnt3a</v>
      </c>
      <c r="H23" s="53" t="s">
        <v>2</v>
      </c>
      <c r="I23" s="54">
        <v>1E-4</v>
      </c>
      <c r="J23" s="66">
        <v>59</v>
      </c>
      <c r="N23" s="11" t="s">
        <v>94</v>
      </c>
      <c r="O23" s="34" t="e">
        <f>AVERAGE(O21,P21)</f>
        <v>#DIV/0!</v>
      </c>
      <c r="P23" s="34"/>
      <c r="Q23" s="34">
        <f>10^(-1/Q20)</f>
        <v>7.4264589616746033</v>
      </c>
      <c r="R23" s="27"/>
    </row>
    <row r="24" spans="1:21">
      <c r="A24" s="1" t="s">
        <v>27</v>
      </c>
      <c r="B24" s="75" t="s">
        <v>6</v>
      </c>
      <c r="C24" s="1"/>
      <c r="D24" s="1"/>
      <c r="E24" s="2"/>
      <c r="F24" s="47" t="s">
        <v>129</v>
      </c>
      <c r="G24" t="str">
        <f t="shared" si="13"/>
        <v>Wnt3a</v>
      </c>
      <c r="H24" t="s">
        <v>3</v>
      </c>
      <c r="J24" s="67">
        <v>59</v>
      </c>
    </row>
    <row r="25" spans="1:21" ht="14" thickBot="1">
      <c r="A25" s="1" t="s">
        <v>28</v>
      </c>
      <c r="B25" s="75" t="s">
        <v>6</v>
      </c>
      <c r="C25" s="1"/>
      <c r="D25" s="1"/>
      <c r="E25" s="2"/>
      <c r="F25" s="47" t="s">
        <v>129</v>
      </c>
      <c r="G25" t="str">
        <f t="shared" si="13"/>
        <v>Wnt3a</v>
      </c>
      <c r="H25" s="44" t="s">
        <v>4</v>
      </c>
      <c r="I25" s="44"/>
      <c r="J25" s="66">
        <v>81</v>
      </c>
      <c r="L25" s="69" t="str">
        <f>G26</f>
        <v>S100P</v>
      </c>
      <c r="M25" s="69"/>
      <c r="N25" s="70"/>
      <c r="O25" s="70"/>
      <c r="P25" s="70"/>
      <c r="Q25" s="70"/>
      <c r="R25" s="70"/>
      <c r="S25" s="70"/>
    </row>
    <row r="26" spans="1:21">
      <c r="A26" s="3" t="s">
        <v>29</v>
      </c>
      <c r="B26" s="77" t="s">
        <v>6</v>
      </c>
      <c r="C26" s="3"/>
      <c r="D26" s="3"/>
      <c r="E26" s="4"/>
      <c r="F26" s="48">
        <v>26.664584273672794</v>
      </c>
      <c r="G26" s="5" t="str">
        <f>'primers used'!A4</f>
        <v>S100P</v>
      </c>
      <c r="H26" t="s">
        <v>2</v>
      </c>
      <c r="I26">
        <v>1</v>
      </c>
      <c r="J26" s="67">
        <v>81.5</v>
      </c>
      <c r="N26" s="7"/>
      <c r="O26" s="45" t="s">
        <v>102</v>
      </c>
      <c r="P26" s="45" t="s">
        <v>103</v>
      </c>
      <c r="Q26" s="32" t="s">
        <v>101</v>
      </c>
      <c r="R26" s="26" t="s">
        <v>90</v>
      </c>
      <c r="S26" s="19" t="s">
        <v>100</v>
      </c>
    </row>
    <row r="27" spans="1:21">
      <c r="A27" s="1" t="s">
        <v>30</v>
      </c>
      <c r="B27" s="75" t="s">
        <v>6</v>
      </c>
      <c r="C27" s="1"/>
      <c r="D27" s="1"/>
      <c r="E27" s="2"/>
      <c r="F27" s="47">
        <v>30.02989876563861</v>
      </c>
      <c r="G27" t="str">
        <f>G26</f>
        <v>S100P</v>
      </c>
      <c r="H27" t="s">
        <v>2</v>
      </c>
      <c r="I27">
        <v>0.1</v>
      </c>
      <c r="J27" s="67">
        <v>81.5</v>
      </c>
      <c r="M27">
        <v>1</v>
      </c>
      <c r="N27" s="6">
        <f>LOG(M27)</f>
        <v>0</v>
      </c>
      <c r="O27" s="9"/>
      <c r="P27" s="9"/>
      <c r="Q27" s="71">
        <f>AVERAGE(F26,F31)</f>
        <v>26.118415142313133</v>
      </c>
      <c r="R27" s="38">
        <f>STDEV(F26,F31)</f>
        <v>0.7723997929183809</v>
      </c>
      <c r="S27" s="39">
        <f>R27/Q27</f>
        <v>2.957299624459429E-2</v>
      </c>
    </row>
    <row r="28" spans="1:21">
      <c r="A28" s="1" t="s">
        <v>31</v>
      </c>
      <c r="B28" s="75" t="s">
        <v>6</v>
      </c>
      <c r="C28" s="1"/>
      <c r="D28" s="1"/>
      <c r="E28" s="2"/>
      <c r="F28" s="47">
        <v>31.815260982157053</v>
      </c>
      <c r="G28" t="str">
        <f>G27</f>
        <v>S100P</v>
      </c>
      <c r="H28" t="s">
        <v>2</v>
      </c>
      <c r="I28" s="42">
        <v>0.01</v>
      </c>
      <c r="J28" s="67">
        <v>81.5</v>
      </c>
      <c r="M28" s="20">
        <f>M27/10</f>
        <v>0.1</v>
      </c>
      <c r="N28" s="6">
        <f>LOG(M28)</f>
        <v>-1</v>
      </c>
      <c r="O28" s="73">
        <f>F27-F26</f>
        <v>3.3653144919658153</v>
      </c>
      <c r="P28" s="73">
        <f>F32-F31</f>
        <v>3.2166681160402213</v>
      </c>
      <c r="Q28" s="72">
        <f t="shared" ref="Q28:Q31" si="14">AVERAGE(F27,F32)</f>
        <v>29.409406446316154</v>
      </c>
      <c r="R28" s="25">
        <f t="shared" ref="R28:R31" si="15">STDEV(F27,F32)</f>
        <v>0.87750865333407879</v>
      </c>
      <c r="S28" s="40">
        <f t="shared" ref="S28:S31" si="16">R28/Q28</f>
        <v>2.983768662369574E-2</v>
      </c>
    </row>
    <row r="29" spans="1:21">
      <c r="A29" s="1" t="s">
        <v>32</v>
      </c>
      <c r="B29" s="75" t="s">
        <v>6</v>
      </c>
      <c r="C29" s="1"/>
      <c r="D29" s="1"/>
      <c r="E29" s="2"/>
      <c r="F29" s="47">
        <v>35.356890652199382</v>
      </c>
      <c r="G29" t="str">
        <f>G28</f>
        <v>S100P</v>
      </c>
      <c r="H29" t="s">
        <v>2</v>
      </c>
      <c r="I29" s="43">
        <v>1E-3</v>
      </c>
      <c r="J29" s="67">
        <v>77.5</v>
      </c>
      <c r="M29" s="20">
        <f t="shared" ref="M29:M31" si="17">M28/10</f>
        <v>0.01</v>
      </c>
      <c r="N29" s="6">
        <f>LOG(M29)</f>
        <v>-2</v>
      </c>
      <c r="O29" s="73">
        <f t="shared" ref="O29:O31" si="18">F28-F27</f>
        <v>1.7853622165184433</v>
      </c>
      <c r="P29" s="73">
        <f t="shared" ref="P29:P31" si="19">F33-F32</f>
        <v>2.9125484176125553</v>
      </c>
      <c r="Q29" s="72">
        <f t="shared" si="14"/>
        <v>31.75836176338165</v>
      </c>
      <c r="R29" s="25">
        <f t="shared" si="15"/>
        <v>8.0467646880916441E-2</v>
      </c>
      <c r="S29" s="40">
        <f t="shared" si="16"/>
        <v>2.5337467807831971E-3</v>
      </c>
    </row>
    <row r="30" spans="1:21">
      <c r="A30" s="50" t="s">
        <v>33</v>
      </c>
      <c r="B30" s="76" t="s">
        <v>6</v>
      </c>
      <c r="C30" s="50"/>
      <c r="D30" s="50"/>
      <c r="E30" s="51"/>
      <c r="F30" s="52">
        <v>35.953845928686569</v>
      </c>
      <c r="G30" s="53" t="str">
        <f t="shared" ref="G30:G37" si="20">G29</f>
        <v>S100P</v>
      </c>
      <c r="H30" s="53" t="s">
        <v>2</v>
      </c>
      <c r="I30" s="54">
        <v>1E-4</v>
      </c>
      <c r="J30" s="66">
        <v>82</v>
      </c>
      <c r="M30" s="21">
        <f t="shared" si="17"/>
        <v>1E-3</v>
      </c>
      <c r="N30" s="6">
        <f>LOG(M30)</f>
        <v>-3</v>
      </c>
      <c r="O30" s="9">
        <f t="shared" si="18"/>
        <v>3.5416296700423295</v>
      </c>
      <c r="P30" s="9">
        <f t="shared" si="19"/>
        <v>4.9477152863116913</v>
      </c>
      <c r="Q30" s="31">
        <f t="shared" si="14"/>
        <v>36.003034241558666</v>
      </c>
      <c r="R30" s="25">
        <f t="shared" si="15"/>
        <v>0.91378502731214395</v>
      </c>
      <c r="S30" s="40">
        <f t="shared" si="16"/>
        <v>2.5380778219446645E-2</v>
      </c>
    </row>
    <row r="31" spans="1:21">
      <c r="A31" s="1" t="s">
        <v>34</v>
      </c>
      <c r="B31" s="75" t="s">
        <v>6</v>
      </c>
      <c r="C31" s="1"/>
      <c r="D31" s="1"/>
      <c r="E31" s="2"/>
      <c r="F31" s="47">
        <v>25.572246010953474</v>
      </c>
      <c r="G31" t="str">
        <f t="shared" si="20"/>
        <v>S100P</v>
      </c>
      <c r="H31" t="s">
        <v>2</v>
      </c>
      <c r="I31">
        <v>1</v>
      </c>
      <c r="J31" s="67">
        <v>82</v>
      </c>
      <c r="M31" s="22">
        <f t="shared" si="17"/>
        <v>1E-4</v>
      </c>
      <c r="N31" s="8">
        <f>LOG(M31)</f>
        <v>-4</v>
      </c>
      <c r="O31" s="10">
        <f t="shared" si="18"/>
        <v>0.59695527648718638</v>
      </c>
      <c r="P31" s="10">
        <f t="shared" si="19"/>
        <v>-1.5582987530042658</v>
      </c>
      <c r="Q31" s="16">
        <f t="shared" si="14"/>
        <v>35.522362503300123</v>
      </c>
      <c r="R31" s="28">
        <f t="shared" si="15"/>
        <v>0.61020971212062514</v>
      </c>
      <c r="S31" s="41">
        <f t="shared" si="16"/>
        <v>1.7178184926859384E-2</v>
      </c>
      <c r="U31" s="23"/>
    </row>
    <row r="32" spans="1:21">
      <c r="A32" s="1" t="s">
        <v>35</v>
      </c>
      <c r="B32" s="75" t="s">
        <v>6</v>
      </c>
      <c r="C32" s="1"/>
      <c r="D32" s="1"/>
      <c r="E32" s="2"/>
      <c r="F32" s="47">
        <v>28.788914126993696</v>
      </c>
      <c r="G32" t="str">
        <f t="shared" si="20"/>
        <v>S100P</v>
      </c>
      <c r="H32" t="s">
        <v>2</v>
      </c>
      <c r="I32">
        <v>0.1</v>
      </c>
      <c r="J32" s="67">
        <v>82</v>
      </c>
      <c r="N32" s="11" t="s">
        <v>91</v>
      </c>
      <c r="O32" s="34">
        <f>SLOPE(F26:F28,N27:N29)</f>
        <v>-2.5753383542421293</v>
      </c>
      <c r="P32" s="34">
        <f>SLOPE(F31:F33,N27:N29)</f>
        <v>-3.0646082668263883</v>
      </c>
      <c r="Q32" s="30">
        <f>SLOPE(Q27:Q29,N27:N29)</f>
        <v>-2.8199733105342588</v>
      </c>
      <c r="R32" s="35">
        <f>F36</f>
        <v>35.757226284001923</v>
      </c>
      <c r="S32" s="36" t="s">
        <v>98</v>
      </c>
      <c r="U32" s="23"/>
    </row>
    <row r="33" spans="1:21">
      <c r="A33" s="1" t="s">
        <v>36</v>
      </c>
      <c r="B33" s="75" t="s">
        <v>6</v>
      </c>
      <c r="C33" s="1"/>
      <c r="D33" s="1"/>
      <c r="E33" s="2"/>
      <c r="F33" s="47">
        <v>31.701462544606251</v>
      </c>
      <c r="G33" t="str">
        <f t="shared" si="20"/>
        <v>S100P</v>
      </c>
      <c r="H33" t="s">
        <v>2</v>
      </c>
      <c r="I33" s="42">
        <v>0.01</v>
      </c>
      <c r="J33" s="67">
        <v>82</v>
      </c>
      <c r="N33" s="11" t="s">
        <v>92</v>
      </c>
      <c r="O33" s="34">
        <f>10^(-1/O32)</f>
        <v>2.4451105090957204</v>
      </c>
      <c r="P33" s="34">
        <f>10^(-1/P32)</f>
        <v>2.119854135760987</v>
      </c>
      <c r="R33" s="17">
        <f>F37</f>
        <v>35.879201057523105</v>
      </c>
      <c r="S33" s="29" t="s">
        <v>99</v>
      </c>
      <c r="U33" s="23"/>
    </row>
    <row r="34" spans="1:21">
      <c r="A34" s="1" t="s">
        <v>37</v>
      </c>
      <c r="B34" s="75" t="s">
        <v>6</v>
      </c>
      <c r="C34" s="1"/>
      <c r="D34" s="1"/>
      <c r="E34" s="2"/>
      <c r="F34" s="47">
        <v>36.649177830917942</v>
      </c>
      <c r="G34" t="str">
        <f t="shared" si="20"/>
        <v>S100P</v>
      </c>
      <c r="H34" t="s">
        <v>2</v>
      </c>
      <c r="I34" s="43">
        <v>1E-3</v>
      </c>
      <c r="J34" s="67">
        <v>77.5</v>
      </c>
      <c r="N34" s="12" t="s">
        <v>93</v>
      </c>
      <c r="O34" s="34">
        <f>ABS(O33-P33)</f>
        <v>0.32525637333473334</v>
      </c>
      <c r="P34" s="34"/>
      <c r="Q34" s="15"/>
      <c r="R34" s="27"/>
      <c r="U34" s="23"/>
    </row>
    <row r="35" spans="1:21">
      <c r="A35" s="50" t="s">
        <v>38</v>
      </c>
      <c r="B35" s="76" t="s">
        <v>6</v>
      </c>
      <c r="C35" s="50"/>
      <c r="D35" s="50"/>
      <c r="E35" s="51"/>
      <c r="F35" s="52">
        <v>35.090879077913677</v>
      </c>
      <c r="G35" s="53" t="str">
        <f t="shared" si="20"/>
        <v>S100P</v>
      </c>
      <c r="H35" s="53" t="s">
        <v>2</v>
      </c>
      <c r="I35" s="54">
        <v>1E-4</v>
      </c>
      <c r="J35" s="66">
        <v>77.5</v>
      </c>
      <c r="N35" s="11" t="s">
        <v>94</v>
      </c>
      <c r="O35" s="34">
        <f>AVERAGE(O33,P33)</f>
        <v>2.2824823224283537</v>
      </c>
      <c r="P35" s="34"/>
      <c r="Q35" s="34">
        <f>10^(-1/Q32)</f>
        <v>2.2626286671243432</v>
      </c>
      <c r="R35" s="27"/>
    </row>
    <row r="36" spans="1:21">
      <c r="A36" s="1" t="s">
        <v>39</v>
      </c>
      <c r="B36" s="75" t="s">
        <v>6</v>
      </c>
      <c r="C36" s="1"/>
      <c r="D36" s="1"/>
      <c r="E36" s="2"/>
      <c r="F36" s="47">
        <v>35.757226284001923</v>
      </c>
      <c r="G36" t="str">
        <f t="shared" si="20"/>
        <v>S100P</v>
      </c>
      <c r="H36" t="s">
        <v>3</v>
      </c>
      <c r="J36" s="67">
        <v>77.5</v>
      </c>
    </row>
    <row r="37" spans="1:21" ht="14" thickBot="1">
      <c r="A37" s="1" t="s">
        <v>40</v>
      </c>
      <c r="B37" s="75" t="s">
        <v>6</v>
      </c>
      <c r="C37" s="1"/>
      <c r="D37" s="1"/>
      <c r="E37" s="2"/>
      <c r="F37" s="47">
        <v>35.879201057523105</v>
      </c>
      <c r="G37" t="str">
        <f t="shared" si="20"/>
        <v>S100P</v>
      </c>
      <c r="H37" s="44" t="s">
        <v>4</v>
      </c>
      <c r="I37" s="44"/>
      <c r="J37" s="66">
        <v>77.5</v>
      </c>
      <c r="L37" s="69" t="str">
        <f>G38</f>
        <v>Psca</v>
      </c>
      <c r="M37" s="69"/>
      <c r="N37" s="70"/>
      <c r="O37" s="70"/>
      <c r="P37" s="70"/>
      <c r="Q37" s="70"/>
      <c r="R37" s="70"/>
      <c r="S37" s="70"/>
    </row>
    <row r="38" spans="1:21">
      <c r="A38" s="3" t="s">
        <v>41</v>
      </c>
      <c r="B38" s="77" t="s">
        <v>6</v>
      </c>
      <c r="C38" s="3"/>
      <c r="D38" s="3"/>
      <c r="E38" s="4"/>
      <c r="F38" s="48">
        <v>26.827771213634122</v>
      </c>
      <c r="G38" s="5" t="str">
        <f>'primers used'!A5</f>
        <v>Psca</v>
      </c>
      <c r="H38" t="s">
        <v>2</v>
      </c>
      <c r="I38">
        <v>1</v>
      </c>
      <c r="J38" s="67">
        <v>87.5</v>
      </c>
      <c r="N38" s="7"/>
      <c r="O38" s="45" t="s">
        <v>102</v>
      </c>
      <c r="P38" s="45" t="s">
        <v>103</v>
      </c>
      <c r="Q38" s="32" t="s">
        <v>101</v>
      </c>
      <c r="R38" s="26" t="s">
        <v>90</v>
      </c>
      <c r="S38" s="19" t="s">
        <v>100</v>
      </c>
    </row>
    <row r="39" spans="1:21">
      <c r="A39" s="1" t="s">
        <v>42</v>
      </c>
      <c r="B39" s="75" t="s">
        <v>6</v>
      </c>
      <c r="C39" s="1"/>
      <c r="D39" s="1"/>
      <c r="E39" s="2"/>
      <c r="F39" s="47">
        <v>29.024591626555143</v>
      </c>
      <c r="G39" t="str">
        <f>G38</f>
        <v>Psca</v>
      </c>
      <c r="H39" t="s">
        <v>2</v>
      </c>
      <c r="I39">
        <v>0.1</v>
      </c>
      <c r="J39" s="67">
        <v>87.5</v>
      </c>
      <c r="M39">
        <v>1</v>
      </c>
      <c r="N39" s="6">
        <f>LOG(M39)</f>
        <v>0</v>
      </c>
      <c r="O39" s="9"/>
      <c r="P39" s="9"/>
      <c r="Q39" s="71">
        <f>AVERAGE(F38,F43)</f>
        <v>26.444621040622476</v>
      </c>
      <c r="R39" s="38">
        <f>STDEV(F38,F43)</f>
        <v>0.54185617109846851</v>
      </c>
      <c r="S39" s="39">
        <f>R39/Q39</f>
        <v>2.0490222577442305E-2</v>
      </c>
    </row>
    <row r="40" spans="1:21">
      <c r="A40" s="1" t="s">
        <v>43</v>
      </c>
      <c r="B40" s="75" t="s">
        <v>6</v>
      </c>
      <c r="C40" s="1"/>
      <c r="D40" s="1"/>
      <c r="E40" s="2"/>
      <c r="F40" s="47">
        <v>33.128798043363183</v>
      </c>
      <c r="G40" t="str">
        <f>G39</f>
        <v>Psca</v>
      </c>
      <c r="H40" t="s">
        <v>2</v>
      </c>
      <c r="I40" s="42">
        <v>0.01</v>
      </c>
      <c r="J40" s="67">
        <v>87.5</v>
      </c>
      <c r="M40" s="20">
        <f>M39/10</f>
        <v>0.1</v>
      </c>
      <c r="N40" s="6">
        <f>LOG(M40)</f>
        <v>-1</v>
      </c>
      <c r="O40" s="73">
        <f>F39-F38</f>
        <v>2.1968204129210207</v>
      </c>
      <c r="P40" s="73">
        <f>F44-F43</f>
        <v>3.1157730548958575</v>
      </c>
      <c r="Q40" s="72">
        <f t="shared" ref="Q40:Q43" si="21">AVERAGE(F39,F44)</f>
        <v>29.100917774530913</v>
      </c>
      <c r="R40" s="25">
        <f t="shared" ref="R40:R43" si="22">STDEV(F39,F44)</f>
        <v>0.10794147363140222</v>
      </c>
      <c r="S40" s="40">
        <f t="shared" ref="S40:S43" si="23">R40/Q40</f>
        <v>3.7092120072540276E-3</v>
      </c>
    </row>
    <row r="41" spans="1:21">
      <c r="A41" s="1" t="s">
        <v>44</v>
      </c>
      <c r="B41" s="75" t="s">
        <v>6</v>
      </c>
      <c r="C41" s="1"/>
      <c r="D41" s="1"/>
      <c r="E41" s="2"/>
      <c r="F41" s="47">
        <v>33.245400746199316</v>
      </c>
      <c r="G41" t="str">
        <f>G40</f>
        <v>Psca</v>
      </c>
      <c r="H41" t="s">
        <v>2</v>
      </c>
      <c r="I41" s="43">
        <v>1E-3</v>
      </c>
      <c r="J41" s="67">
        <v>82.5</v>
      </c>
      <c r="M41" s="20">
        <f t="shared" ref="M41:M43" si="24">M40/10</f>
        <v>0.01</v>
      </c>
      <c r="N41" s="6">
        <f>LOG(M41)</f>
        <v>-2</v>
      </c>
      <c r="O41" s="73">
        <f t="shared" ref="O41:O43" si="25">F40-F39</f>
        <v>4.1042064168080401</v>
      </c>
      <c r="P41" s="73">
        <f t="shared" ref="P41:P43" si="26">F45-F44</f>
        <v>4.3907177041787797</v>
      </c>
      <c r="Q41" s="72">
        <f t="shared" si="21"/>
        <v>33.348379835024325</v>
      </c>
      <c r="R41" s="25">
        <f t="shared" si="22"/>
        <v>0.31053554781763421</v>
      </c>
      <c r="S41" s="40">
        <f t="shared" si="23"/>
        <v>9.3118631056100815E-3</v>
      </c>
    </row>
    <row r="42" spans="1:21">
      <c r="A42" s="50" t="s">
        <v>45</v>
      </c>
      <c r="B42" s="76" t="s">
        <v>6</v>
      </c>
      <c r="C42" s="50"/>
      <c r="D42" s="50"/>
      <c r="E42" s="51"/>
      <c r="F42" s="52" t="s">
        <v>129</v>
      </c>
      <c r="G42" s="53" t="str">
        <f t="shared" ref="G42:G49" si="27">G41</f>
        <v>Psca</v>
      </c>
      <c r="H42" s="53" t="s">
        <v>2</v>
      </c>
      <c r="I42" s="54">
        <v>1E-4</v>
      </c>
      <c r="J42" s="66">
        <v>56.5</v>
      </c>
      <c r="M42" s="21">
        <f t="shared" si="24"/>
        <v>1E-3</v>
      </c>
      <c r="N42" s="6">
        <f>LOG(M42)</f>
        <v>-3</v>
      </c>
      <c r="O42" s="9">
        <f t="shared" si="25"/>
        <v>0.11660270283613272</v>
      </c>
      <c r="P42" s="9">
        <f t="shared" si="26"/>
        <v>3.0298481775345039</v>
      </c>
      <c r="Q42" s="31">
        <f t="shared" si="21"/>
        <v>34.921605275209643</v>
      </c>
      <c r="R42" s="25">
        <f t="shared" si="22"/>
        <v>2.3705111782375501</v>
      </c>
      <c r="S42" s="40">
        <f t="shared" si="23"/>
        <v>6.7880933867617552E-2</v>
      </c>
    </row>
    <row r="43" spans="1:21">
      <c r="A43" s="1" t="s">
        <v>46</v>
      </c>
      <c r="B43" s="75" t="s">
        <v>6</v>
      </c>
      <c r="C43" s="1"/>
      <c r="D43" s="1"/>
      <c r="E43" s="2"/>
      <c r="F43" s="47">
        <v>26.061470867610829</v>
      </c>
      <c r="G43" t="str">
        <f t="shared" si="27"/>
        <v>Psca</v>
      </c>
      <c r="H43" t="s">
        <v>2</v>
      </c>
      <c r="I43">
        <v>1</v>
      </c>
      <c r="J43" s="67">
        <v>87.5</v>
      </c>
      <c r="M43" s="22">
        <f t="shared" si="24"/>
        <v>1E-4</v>
      </c>
      <c r="N43" s="8">
        <f>LOG(M43)</f>
        <v>-4</v>
      </c>
      <c r="O43" s="10" t="e">
        <f t="shared" si="25"/>
        <v>#VALUE!</v>
      </c>
      <c r="P43" s="10" t="e">
        <f t="shared" si="26"/>
        <v>#VALUE!</v>
      </c>
      <c r="Q43" s="16" t="e">
        <f t="shared" si="21"/>
        <v>#DIV/0!</v>
      </c>
      <c r="R43" s="28" t="e">
        <f t="shared" si="22"/>
        <v>#DIV/0!</v>
      </c>
      <c r="S43" s="41" t="e">
        <f t="shared" si="23"/>
        <v>#DIV/0!</v>
      </c>
    </row>
    <row r="44" spans="1:21">
      <c r="A44" s="1" t="s">
        <v>47</v>
      </c>
      <c r="B44" s="75" t="s">
        <v>6</v>
      </c>
      <c r="C44" s="1"/>
      <c r="D44" s="1"/>
      <c r="E44" s="2"/>
      <c r="F44" s="47">
        <v>29.177243922506687</v>
      </c>
      <c r="G44" t="str">
        <f t="shared" si="27"/>
        <v>Psca</v>
      </c>
      <c r="H44" t="s">
        <v>2</v>
      </c>
      <c r="I44">
        <v>0.1</v>
      </c>
      <c r="J44" s="67">
        <v>88</v>
      </c>
      <c r="N44" s="11" t="s">
        <v>91</v>
      </c>
      <c r="O44" s="34">
        <f>SLOPE(F38:F40,N39:N41)</f>
        <v>-3.1505134148645304</v>
      </c>
      <c r="P44" s="34">
        <f>SLOPE(F43:F45,N39:N41)</f>
        <v>-3.7532453795373186</v>
      </c>
      <c r="Q44" s="30">
        <f>SLOPE(Q39:Q41,N39:N41)</f>
        <v>-3.4518793972009245</v>
      </c>
      <c r="R44" s="35" t="str">
        <f>F48</f>
        <v>N/A</v>
      </c>
      <c r="S44" s="36" t="s">
        <v>98</v>
      </c>
    </row>
    <row r="45" spans="1:21">
      <c r="A45" s="1" t="s">
        <v>48</v>
      </c>
      <c r="B45" s="75" t="s">
        <v>6</v>
      </c>
      <c r="C45" s="1"/>
      <c r="D45" s="1"/>
      <c r="E45" s="2"/>
      <c r="F45" s="47">
        <v>33.567961626685467</v>
      </c>
      <c r="G45" t="str">
        <f t="shared" si="27"/>
        <v>Psca</v>
      </c>
      <c r="H45" t="s">
        <v>2</v>
      </c>
      <c r="I45" s="42">
        <v>0.01</v>
      </c>
      <c r="J45" s="67">
        <v>88</v>
      </c>
      <c r="N45" s="11" t="s">
        <v>92</v>
      </c>
      <c r="O45" s="34">
        <f>10^(-1/O44)</f>
        <v>2.0768665105877564</v>
      </c>
      <c r="P45" s="34">
        <f>10^(-1/P44)</f>
        <v>1.8468689660778597</v>
      </c>
      <c r="R45" s="17">
        <f>F49</f>
        <v>35.863159414685612</v>
      </c>
      <c r="S45" s="29" t="s">
        <v>99</v>
      </c>
    </row>
    <row r="46" spans="1:21">
      <c r="A46" s="1" t="s">
        <v>49</v>
      </c>
      <c r="B46" s="75" t="s">
        <v>6</v>
      </c>
      <c r="C46" s="1"/>
      <c r="D46" s="1"/>
      <c r="E46" s="2"/>
      <c r="F46" s="47">
        <v>36.59780980421997</v>
      </c>
      <c r="G46" t="str">
        <f t="shared" si="27"/>
        <v>Psca</v>
      </c>
      <c r="H46" t="s">
        <v>2</v>
      </c>
      <c r="I46" s="43">
        <v>1E-3</v>
      </c>
      <c r="J46" s="67">
        <v>82</v>
      </c>
      <c r="N46" s="12" t="s">
        <v>93</v>
      </c>
      <c r="O46" s="34">
        <f>ABS(O45-P45)</f>
        <v>0.22999754450989673</v>
      </c>
      <c r="P46" s="34"/>
      <c r="Q46" s="15"/>
      <c r="R46" s="27"/>
    </row>
    <row r="47" spans="1:21">
      <c r="A47" s="50" t="s">
        <v>50</v>
      </c>
      <c r="B47" s="76" t="s">
        <v>6</v>
      </c>
      <c r="C47" s="50"/>
      <c r="D47" s="50"/>
      <c r="E47" s="51"/>
      <c r="F47" s="52" t="s">
        <v>129</v>
      </c>
      <c r="G47" s="53" t="str">
        <f t="shared" si="27"/>
        <v>Psca</v>
      </c>
      <c r="H47" s="53" t="s">
        <v>2</v>
      </c>
      <c r="I47" s="54">
        <v>1E-4</v>
      </c>
      <c r="J47" s="66">
        <v>57</v>
      </c>
      <c r="N47" s="11" t="s">
        <v>94</v>
      </c>
      <c r="O47" s="34">
        <f>AVERAGE(O45,P45)</f>
        <v>1.961867738332808</v>
      </c>
      <c r="P47" s="34"/>
      <c r="Q47" s="34">
        <f>10^(-1/Q44)</f>
        <v>1.9484858625399752</v>
      </c>
      <c r="R47" s="27"/>
    </row>
    <row r="48" spans="1:21">
      <c r="A48" s="1" t="s">
        <v>51</v>
      </c>
      <c r="B48" s="75" t="s">
        <v>6</v>
      </c>
      <c r="C48" s="1"/>
      <c r="D48" s="1"/>
      <c r="E48" s="2"/>
      <c r="F48" s="47" t="s">
        <v>129</v>
      </c>
      <c r="G48" t="str">
        <f t="shared" si="27"/>
        <v>Psca</v>
      </c>
      <c r="H48" t="s">
        <v>3</v>
      </c>
      <c r="J48" s="67">
        <v>57.5</v>
      </c>
    </row>
    <row r="49" spans="1:19" ht="14" thickBot="1">
      <c r="A49" s="1" t="s">
        <v>52</v>
      </c>
      <c r="B49" s="75" t="s">
        <v>6</v>
      </c>
      <c r="C49" s="1"/>
      <c r="D49" s="1"/>
      <c r="E49" s="2"/>
      <c r="F49" s="47">
        <v>35.863159414685612</v>
      </c>
      <c r="G49" t="str">
        <f t="shared" si="27"/>
        <v>Psca</v>
      </c>
      <c r="H49" s="44" t="s">
        <v>4</v>
      </c>
      <c r="I49" s="44"/>
      <c r="J49" s="66">
        <v>82</v>
      </c>
      <c r="L49" s="69" t="str">
        <f>G50</f>
        <v>Hoxa2</v>
      </c>
      <c r="M49" s="69"/>
      <c r="N49" s="70"/>
      <c r="O49" s="70"/>
      <c r="P49" s="70"/>
      <c r="Q49" s="70"/>
      <c r="R49" s="70"/>
      <c r="S49" s="70"/>
    </row>
    <row r="50" spans="1:19">
      <c r="A50" s="3" t="s">
        <v>53</v>
      </c>
      <c r="B50" s="77" t="s">
        <v>6</v>
      </c>
      <c r="C50" s="3"/>
      <c r="D50" s="3"/>
      <c r="E50" s="4"/>
      <c r="F50" s="48">
        <v>28.546973092711362</v>
      </c>
      <c r="G50" s="5" t="str">
        <f>'primers used'!A6</f>
        <v>Hoxa2</v>
      </c>
      <c r="H50" t="s">
        <v>2</v>
      </c>
      <c r="I50">
        <v>1</v>
      </c>
      <c r="J50" s="67">
        <v>83.5</v>
      </c>
      <c r="N50" s="7"/>
      <c r="O50" s="45" t="s">
        <v>102</v>
      </c>
      <c r="P50" s="45" t="s">
        <v>103</v>
      </c>
      <c r="Q50" s="32" t="s">
        <v>101</v>
      </c>
      <c r="R50" s="26" t="s">
        <v>90</v>
      </c>
      <c r="S50" s="19" t="s">
        <v>100</v>
      </c>
    </row>
    <row r="51" spans="1:19">
      <c r="A51" s="1" t="s">
        <v>54</v>
      </c>
      <c r="B51" s="75" t="s">
        <v>6</v>
      </c>
      <c r="C51" s="1"/>
      <c r="D51" s="1"/>
      <c r="E51" s="2"/>
      <c r="F51" s="47">
        <v>30.090716052643483</v>
      </c>
      <c r="G51" t="str">
        <f>G50</f>
        <v>Hoxa2</v>
      </c>
      <c r="H51" t="s">
        <v>2</v>
      </c>
      <c r="I51">
        <v>0.1</v>
      </c>
      <c r="J51" s="67">
        <v>84</v>
      </c>
      <c r="M51">
        <v>1</v>
      </c>
      <c r="N51" s="6">
        <f>LOG(M51)</f>
        <v>0</v>
      </c>
      <c r="O51" s="9"/>
      <c r="P51" s="9"/>
      <c r="Q51" s="37">
        <f>AVERAGE(F50,F55)</f>
        <v>28.116409619998006</v>
      </c>
      <c r="R51" s="38">
        <f>STDEV(F50,F55)</f>
        <v>0.6089087025739045</v>
      </c>
      <c r="S51" s="39">
        <f>R51/Q51</f>
        <v>2.1656701933265819E-2</v>
      </c>
    </row>
    <row r="52" spans="1:19">
      <c r="A52" s="1" t="s">
        <v>55</v>
      </c>
      <c r="B52" s="75" t="s">
        <v>6</v>
      </c>
      <c r="C52" s="1"/>
      <c r="D52" s="1"/>
      <c r="E52" s="2"/>
      <c r="F52" s="47">
        <v>33.624142260451912</v>
      </c>
      <c r="G52" t="str">
        <f>G51</f>
        <v>Hoxa2</v>
      </c>
      <c r="H52" t="s">
        <v>2</v>
      </c>
      <c r="I52" s="42">
        <v>0.01</v>
      </c>
      <c r="J52" s="67">
        <v>84</v>
      </c>
      <c r="M52" s="20">
        <f>M51/10</f>
        <v>0.1</v>
      </c>
      <c r="N52" s="6">
        <f>LOG(M52)</f>
        <v>-1</v>
      </c>
      <c r="O52" s="9">
        <f>F51-F50</f>
        <v>1.5437429599321213</v>
      </c>
      <c r="P52" s="9">
        <f>F56-F55</f>
        <v>2.5604345892544309</v>
      </c>
      <c r="Q52" s="31">
        <f t="shared" ref="Q52:Q55" si="28">AVERAGE(F51,F56)</f>
        <v>30.168498394591282</v>
      </c>
      <c r="R52" s="25">
        <f t="shared" ref="R52:R55" si="29">STDEV(F51,F56)</f>
        <v>0.11000084289541943</v>
      </c>
      <c r="S52" s="40">
        <f t="shared" ref="S52:S55" si="30">R52/Q52</f>
        <v>3.6462153819077979E-3</v>
      </c>
    </row>
    <row r="53" spans="1:19">
      <c r="A53" s="55" t="s">
        <v>56</v>
      </c>
      <c r="B53" s="78" t="s">
        <v>6</v>
      </c>
      <c r="C53" s="55"/>
      <c r="D53" s="55"/>
      <c r="E53" s="56"/>
      <c r="F53" s="57">
        <v>31.758360070614376</v>
      </c>
      <c r="G53" t="str">
        <f>G52</f>
        <v>Hoxa2</v>
      </c>
      <c r="H53" s="58" t="s">
        <v>2</v>
      </c>
      <c r="I53" s="59">
        <v>1E-3</v>
      </c>
      <c r="J53" s="66">
        <v>80.5</v>
      </c>
      <c r="M53" s="20">
        <f t="shared" ref="M53:M55" si="31">M52/10</f>
        <v>0.01</v>
      </c>
      <c r="N53" s="6">
        <f>LOG(M53)</f>
        <v>-2</v>
      </c>
      <c r="O53" s="9">
        <f t="shared" ref="O53:O55" si="32">F52-F51</f>
        <v>3.5334262078084286</v>
      </c>
      <c r="P53" s="9">
        <f t="shared" ref="P53:P55" si="33">F57-F56</f>
        <v>3.1451507599728465</v>
      </c>
      <c r="Q53" s="31">
        <f t="shared" si="28"/>
        <v>33.507786878481923</v>
      </c>
      <c r="R53" s="25">
        <f t="shared" si="29"/>
        <v>0.16455135923689448</v>
      </c>
      <c r="S53" s="40">
        <f t="shared" si="30"/>
        <v>4.9108393769379706E-3</v>
      </c>
    </row>
    <row r="54" spans="1:19">
      <c r="A54" s="50" t="s">
        <v>57</v>
      </c>
      <c r="B54" s="76" t="s">
        <v>6</v>
      </c>
      <c r="C54" s="50"/>
      <c r="D54" s="50"/>
      <c r="E54" s="51"/>
      <c r="F54" s="52">
        <v>35.102373656686837</v>
      </c>
      <c r="G54" s="53" t="str">
        <f t="shared" ref="G54:G61" si="34">G53</f>
        <v>Hoxa2</v>
      </c>
      <c r="H54" s="53" t="s">
        <v>2</v>
      </c>
      <c r="I54" s="54">
        <v>1E-4</v>
      </c>
      <c r="J54" s="66">
        <v>80</v>
      </c>
      <c r="M54" s="21">
        <f t="shared" si="31"/>
        <v>1E-3</v>
      </c>
      <c r="N54" s="6">
        <f>LOG(M54)</f>
        <v>-3</v>
      </c>
      <c r="O54" s="9">
        <f t="shared" si="32"/>
        <v>-1.8657821898375353</v>
      </c>
      <c r="P54" s="9">
        <f t="shared" si="33"/>
        <v>3.1722601684415963</v>
      </c>
      <c r="Q54" s="31">
        <f t="shared" si="28"/>
        <v>34.161025867783948</v>
      </c>
      <c r="R54" s="25">
        <f t="shared" si="29"/>
        <v>3.3978825562071604</v>
      </c>
      <c r="S54" s="40">
        <f t="shared" si="30"/>
        <v>9.9466642757107093E-2</v>
      </c>
    </row>
    <row r="55" spans="1:19">
      <c r="A55" s="1" t="s">
        <v>58</v>
      </c>
      <c r="B55" s="75" t="s">
        <v>6</v>
      </c>
      <c r="C55" s="1"/>
      <c r="D55" s="1"/>
      <c r="E55" s="2"/>
      <c r="F55" s="47">
        <v>27.68584614728465</v>
      </c>
      <c r="G55" t="str">
        <f t="shared" si="34"/>
        <v>Hoxa2</v>
      </c>
      <c r="H55" t="s">
        <v>2</v>
      </c>
      <c r="I55">
        <v>1</v>
      </c>
      <c r="J55" s="67">
        <v>84</v>
      </c>
      <c r="M55" s="22">
        <f t="shared" si="31"/>
        <v>1E-4</v>
      </c>
      <c r="N55" s="8">
        <f>LOG(M55)</f>
        <v>-4</v>
      </c>
      <c r="O55" s="10">
        <f t="shared" si="32"/>
        <v>3.3440135860724602</v>
      </c>
      <c r="P55" s="10">
        <f t="shared" si="33"/>
        <v>-1.2633416905775405</v>
      </c>
      <c r="Q55" s="16">
        <f t="shared" si="28"/>
        <v>35.201361815531413</v>
      </c>
      <c r="R55" s="28">
        <f t="shared" si="29"/>
        <v>0.13999039675000594</v>
      </c>
      <c r="S55" s="41">
        <f t="shared" si="30"/>
        <v>3.9768460516842819E-3</v>
      </c>
    </row>
    <row r="56" spans="1:19">
      <c r="A56" s="1" t="s">
        <v>59</v>
      </c>
      <c r="B56" s="75" t="s">
        <v>6</v>
      </c>
      <c r="C56" s="1"/>
      <c r="D56" s="1"/>
      <c r="E56" s="2"/>
      <c r="F56" s="47">
        <v>30.246280736539081</v>
      </c>
      <c r="G56" t="str">
        <f t="shared" si="34"/>
        <v>Hoxa2</v>
      </c>
      <c r="H56" t="s">
        <v>2</v>
      </c>
      <c r="I56">
        <v>0.1</v>
      </c>
      <c r="J56" s="67">
        <v>84.5</v>
      </c>
      <c r="N56" s="11" t="s">
        <v>91</v>
      </c>
      <c r="O56" s="34">
        <f>SLOPE(F50:F54,N51:N55)</f>
        <v>-1.4778445145921844</v>
      </c>
      <c r="P56" s="34">
        <f>SLOPE(F55:F59,N51:N55)</f>
        <v>-2.1546418582597111</v>
      </c>
      <c r="Q56" s="30">
        <f>SLOPE(Q51:Q53,N51:N53)</f>
        <v>-2.6956886292419586</v>
      </c>
      <c r="R56" s="35">
        <f>F60</f>
        <v>27.954785408599317</v>
      </c>
      <c r="S56" s="36" t="s">
        <v>98</v>
      </c>
    </row>
    <row r="57" spans="1:19">
      <c r="A57" s="1" t="s">
        <v>60</v>
      </c>
      <c r="B57" s="75" t="s">
        <v>6</v>
      </c>
      <c r="C57" s="1"/>
      <c r="D57" s="1"/>
      <c r="E57" s="2"/>
      <c r="F57" s="47">
        <v>33.391431496511927</v>
      </c>
      <c r="G57" t="str">
        <f t="shared" si="34"/>
        <v>Hoxa2</v>
      </c>
      <c r="H57" t="s">
        <v>2</v>
      </c>
      <c r="I57" s="42">
        <v>0.01</v>
      </c>
      <c r="J57" s="67">
        <v>84.5</v>
      </c>
      <c r="N57" s="11" t="s">
        <v>92</v>
      </c>
      <c r="O57" s="34">
        <f>10^(-1/O56)</f>
        <v>4.749645224434019</v>
      </c>
      <c r="P57" s="34">
        <f>10^(-1/P56)</f>
        <v>2.9114829730691696</v>
      </c>
      <c r="R57" s="17">
        <f>F61</f>
        <v>35.165796094099008</v>
      </c>
      <c r="S57" s="29" t="s">
        <v>99</v>
      </c>
    </row>
    <row r="58" spans="1:19">
      <c r="A58" s="1" t="s">
        <v>61</v>
      </c>
      <c r="B58" s="75" t="s">
        <v>6</v>
      </c>
      <c r="C58" s="1"/>
      <c r="D58" s="1"/>
      <c r="E58" s="2"/>
      <c r="F58" s="47">
        <v>36.563691664953524</v>
      </c>
      <c r="G58" t="str">
        <f t="shared" si="34"/>
        <v>Hoxa2</v>
      </c>
      <c r="H58" t="s">
        <v>2</v>
      </c>
      <c r="I58" s="43">
        <v>1E-3</v>
      </c>
      <c r="J58" s="67">
        <v>79.5</v>
      </c>
      <c r="N58" s="12" t="s">
        <v>93</v>
      </c>
      <c r="O58" s="34">
        <f>ABS(O57-P57)</f>
        <v>1.8381622513648495</v>
      </c>
      <c r="P58" s="34"/>
      <c r="Q58" s="15"/>
      <c r="R58" s="27"/>
    </row>
    <row r="59" spans="1:19">
      <c r="A59" s="50" t="s">
        <v>62</v>
      </c>
      <c r="B59" s="76" t="s">
        <v>6</v>
      </c>
      <c r="C59" s="50"/>
      <c r="D59" s="50"/>
      <c r="E59" s="51"/>
      <c r="F59" s="52">
        <v>35.300349974375983</v>
      </c>
      <c r="G59" s="53" t="str">
        <f t="shared" si="34"/>
        <v>Hoxa2</v>
      </c>
      <c r="H59" s="53" t="s">
        <v>2</v>
      </c>
      <c r="I59" s="54">
        <v>1E-4</v>
      </c>
      <c r="J59" s="66">
        <v>80</v>
      </c>
      <c r="N59" s="11" t="s">
        <v>94</v>
      </c>
      <c r="O59" s="34">
        <f>AVERAGE(O57,P57)</f>
        <v>3.8305640987515943</v>
      </c>
      <c r="P59" s="34"/>
      <c r="Q59" s="34">
        <f>10^(-1/Q56)</f>
        <v>2.3494311638896992</v>
      </c>
      <c r="R59" s="27"/>
    </row>
    <row r="60" spans="1:19">
      <c r="A60" s="1" t="s">
        <v>63</v>
      </c>
      <c r="B60" s="75" t="s">
        <v>6</v>
      </c>
      <c r="C60" s="1"/>
      <c r="D60" s="1"/>
      <c r="E60" s="2"/>
      <c r="F60" s="47">
        <v>27.954785408599317</v>
      </c>
      <c r="G60" t="str">
        <f t="shared" si="34"/>
        <v>Hoxa2</v>
      </c>
      <c r="H60" t="s">
        <v>3</v>
      </c>
      <c r="J60" s="67">
        <v>80.5</v>
      </c>
    </row>
    <row r="61" spans="1:19" ht="14" thickBot="1">
      <c r="A61" s="1" t="s">
        <v>64</v>
      </c>
      <c r="B61" s="75" t="s">
        <v>6</v>
      </c>
      <c r="C61" s="1"/>
      <c r="D61" s="1"/>
      <c r="E61" s="2"/>
      <c r="F61" s="47">
        <v>35.165796094099008</v>
      </c>
      <c r="G61" t="str">
        <f t="shared" si="34"/>
        <v>Hoxa2</v>
      </c>
      <c r="H61" s="44" t="s">
        <v>4</v>
      </c>
      <c r="I61" s="44"/>
      <c r="J61" s="66">
        <v>80</v>
      </c>
      <c r="L61" s="69" t="str">
        <f>G62</f>
        <v>Hoxa3</v>
      </c>
      <c r="M61" s="69"/>
      <c r="N61" s="70"/>
      <c r="O61" s="70"/>
      <c r="P61" s="70"/>
      <c r="Q61" s="70"/>
      <c r="R61" s="70"/>
      <c r="S61" s="70"/>
    </row>
    <row r="62" spans="1:19">
      <c r="A62" s="3" t="s">
        <v>65</v>
      </c>
      <c r="B62" s="77" t="s">
        <v>6</v>
      </c>
      <c r="C62" s="3"/>
      <c r="D62" s="3"/>
      <c r="E62" s="4"/>
      <c r="F62" s="48">
        <v>29.024559957213917</v>
      </c>
      <c r="G62" s="5" t="str">
        <f>'primers used'!A7</f>
        <v>Hoxa3</v>
      </c>
      <c r="H62" t="s">
        <v>2</v>
      </c>
      <c r="I62">
        <v>1</v>
      </c>
      <c r="J62" s="67">
        <v>84</v>
      </c>
      <c r="N62" s="7"/>
      <c r="O62" s="45" t="s">
        <v>102</v>
      </c>
      <c r="P62" s="45" t="s">
        <v>103</v>
      </c>
      <c r="Q62" s="32" t="s">
        <v>101</v>
      </c>
      <c r="R62" s="26" t="s">
        <v>90</v>
      </c>
      <c r="S62" s="19" t="s">
        <v>100</v>
      </c>
    </row>
    <row r="63" spans="1:19">
      <c r="A63" s="1" t="s">
        <v>66</v>
      </c>
      <c r="B63" s="75" t="s">
        <v>6</v>
      </c>
      <c r="C63" s="1"/>
      <c r="D63" s="1"/>
      <c r="E63" s="2"/>
      <c r="F63" s="47">
        <v>31.123933159246544</v>
      </c>
      <c r="G63" t="str">
        <f>G62</f>
        <v>Hoxa3</v>
      </c>
      <c r="H63" t="s">
        <v>2</v>
      </c>
      <c r="I63">
        <v>0.1</v>
      </c>
      <c r="J63" s="67">
        <v>84</v>
      </c>
      <c r="M63">
        <v>1</v>
      </c>
      <c r="N63" s="6">
        <f>LOG(M63)</f>
        <v>0</v>
      </c>
      <c r="O63" s="9"/>
      <c r="P63" s="9"/>
      <c r="Q63" s="71">
        <f>AVERAGE(F62,F67)</f>
        <v>28.653890383446516</v>
      </c>
      <c r="R63" s="38">
        <f>STDEV(F62,F67)</f>
        <v>0.52420593838066099</v>
      </c>
      <c r="S63" s="39">
        <f>R63/Q63</f>
        <v>1.8294407194476361E-2</v>
      </c>
    </row>
    <row r="64" spans="1:19">
      <c r="A64" s="1" t="s">
        <v>67</v>
      </c>
      <c r="B64" s="75" t="s">
        <v>6</v>
      </c>
      <c r="C64" s="1"/>
      <c r="D64" s="1"/>
      <c r="E64" s="2"/>
      <c r="F64" s="47">
        <v>36.267252533584909</v>
      </c>
      <c r="G64" t="str">
        <f>G63</f>
        <v>Hoxa3</v>
      </c>
      <c r="H64" t="s">
        <v>2</v>
      </c>
      <c r="I64" s="42">
        <v>0.01</v>
      </c>
      <c r="J64" s="67">
        <v>84</v>
      </c>
      <c r="M64" s="20">
        <f>M63/10</f>
        <v>0.1</v>
      </c>
      <c r="N64" s="6">
        <f>LOG(M64)</f>
        <v>-1</v>
      </c>
      <c r="O64" s="73">
        <f>F63-F62</f>
        <v>2.099373202032627</v>
      </c>
      <c r="P64" s="73">
        <f>F68-F67</f>
        <v>3.5404095156066191</v>
      </c>
      <c r="Q64" s="72">
        <f t="shared" ref="Q64:Q67" si="35">AVERAGE(F63,F68)</f>
        <v>31.473781742266137</v>
      </c>
      <c r="R64" s="25">
        <f t="shared" ref="R64:R67" si="36">STDEV(F63,F68)</f>
        <v>0.49476061088330886</v>
      </c>
      <c r="S64" s="40">
        <f t="shared" ref="S64:S67" si="37">R64/Q64</f>
        <v>1.5719770027473212E-2</v>
      </c>
    </row>
    <row r="65" spans="1:19">
      <c r="A65" s="1" t="s">
        <v>68</v>
      </c>
      <c r="B65" s="75" t="s">
        <v>6</v>
      </c>
      <c r="C65" s="1"/>
      <c r="D65" s="1"/>
      <c r="E65" s="2"/>
      <c r="F65" s="47">
        <v>35.9918940982677</v>
      </c>
      <c r="G65" t="str">
        <f>G64</f>
        <v>Hoxa3</v>
      </c>
      <c r="H65" t="s">
        <v>2</v>
      </c>
      <c r="I65" s="43">
        <v>1E-3</v>
      </c>
      <c r="J65" s="67">
        <v>84</v>
      </c>
      <c r="M65" s="20">
        <f t="shared" ref="M65:M67" si="38">M64/10</f>
        <v>0.01</v>
      </c>
      <c r="N65" s="6">
        <f>LOG(M65)</f>
        <v>-2</v>
      </c>
      <c r="O65" s="9">
        <f t="shared" ref="O65:O67" si="39">F64-F63</f>
        <v>5.1433193743383647</v>
      </c>
      <c r="P65" s="9">
        <f t="shared" ref="P65:P67" si="40">F69-F68</f>
        <v>2.1255580876678444</v>
      </c>
      <c r="Q65" s="31">
        <f t="shared" si="35"/>
        <v>35.108220473269242</v>
      </c>
      <c r="R65" s="25">
        <f t="shared" si="36"/>
        <v>1.6391188589237413</v>
      </c>
      <c r="S65" s="40">
        <f t="shared" si="37"/>
        <v>4.668760868047233E-2</v>
      </c>
    </row>
    <row r="66" spans="1:19">
      <c r="A66" s="50" t="s">
        <v>69</v>
      </c>
      <c r="B66" s="76" t="s">
        <v>6</v>
      </c>
      <c r="C66" s="50"/>
      <c r="D66" s="50"/>
      <c r="E66" s="51"/>
      <c r="F66" s="52" t="s">
        <v>129</v>
      </c>
      <c r="G66" s="53" t="str">
        <f t="shared" ref="G66:G73" si="41">G65</f>
        <v>Hoxa3</v>
      </c>
      <c r="H66" s="53" t="s">
        <v>2</v>
      </c>
      <c r="I66" s="54">
        <v>1E-4</v>
      </c>
      <c r="J66" s="66">
        <v>59</v>
      </c>
      <c r="M66" s="21">
        <f t="shared" si="38"/>
        <v>1E-3</v>
      </c>
      <c r="N66" s="6">
        <f>LOG(M66)</f>
        <v>-3</v>
      </c>
      <c r="O66" s="9">
        <f t="shared" si="39"/>
        <v>-0.27535843531720872</v>
      </c>
      <c r="P66" s="9">
        <f t="shared" si="40"/>
        <v>3.2658513529239599</v>
      </c>
      <c r="Q66" s="31">
        <f t="shared" si="35"/>
        <v>36.603466932072621</v>
      </c>
      <c r="R66" s="25">
        <f t="shared" si="36"/>
        <v>0.8648945959456219</v>
      </c>
      <c r="S66" s="40">
        <f t="shared" si="37"/>
        <v>2.3628761656666615E-2</v>
      </c>
    </row>
    <row r="67" spans="1:19">
      <c r="A67" s="1" t="s">
        <v>70</v>
      </c>
      <c r="B67" s="75" t="s">
        <v>6</v>
      </c>
      <c r="C67" s="1"/>
      <c r="D67" s="1"/>
      <c r="E67" s="2"/>
      <c r="F67" s="47">
        <v>28.283220809679111</v>
      </c>
      <c r="G67" t="str">
        <f t="shared" si="41"/>
        <v>Hoxa3</v>
      </c>
      <c r="H67" t="s">
        <v>2</v>
      </c>
      <c r="I67">
        <v>1</v>
      </c>
      <c r="J67" s="67">
        <v>84.5</v>
      </c>
      <c r="M67" s="22">
        <f t="shared" si="38"/>
        <v>1E-4</v>
      </c>
      <c r="N67" s="8">
        <f>LOG(M67)</f>
        <v>-4</v>
      </c>
      <c r="O67" s="10" t="e">
        <f t="shared" si="39"/>
        <v>#VALUE!</v>
      </c>
      <c r="P67" s="10" t="e">
        <f t="shared" si="40"/>
        <v>#VALUE!</v>
      </c>
      <c r="Q67" s="16" t="e">
        <f t="shared" si="35"/>
        <v>#DIV/0!</v>
      </c>
      <c r="R67" s="28" t="e">
        <f t="shared" si="36"/>
        <v>#DIV/0!</v>
      </c>
      <c r="S67" s="41" t="e">
        <f t="shared" si="37"/>
        <v>#DIV/0!</v>
      </c>
    </row>
    <row r="68" spans="1:19">
      <c r="A68" s="1" t="s">
        <v>71</v>
      </c>
      <c r="B68" s="75" t="s">
        <v>6</v>
      </c>
      <c r="C68" s="1"/>
      <c r="D68" s="1"/>
      <c r="E68" s="2"/>
      <c r="F68" s="47">
        <v>31.82363032528573</v>
      </c>
      <c r="G68" t="str">
        <f t="shared" si="41"/>
        <v>Hoxa3</v>
      </c>
      <c r="H68" t="s">
        <v>2</v>
      </c>
      <c r="I68">
        <v>0.1</v>
      </c>
      <c r="J68" s="67">
        <v>84.5</v>
      </c>
      <c r="N68" s="11" t="s">
        <v>91</v>
      </c>
      <c r="O68" s="34">
        <f>SLOPE(F62:F63,N63:N64)</f>
        <v>-2.099373202032627</v>
      </c>
      <c r="P68" s="34">
        <f>SLOPE(F67:F68,N63:N64)</f>
        <v>-3.5404095156066191</v>
      </c>
      <c r="Q68" s="30">
        <f>SLOPE(Q63:Q64,N63:N64)</f>
        <v>-2.8198913588196213</v>
      </c>
      <c r="R68" s="35" t="str">
        <f>F72</f>
        <v>N/A</v>
      </c>
      <c r="S68" s="36" t="s">
        <v>98</v>
      </c>
    </row>
    <row r="69" spans="1:19">
      <c r="A69" s="1" t="s">
        <v>72</v>
      </c>
      <c r="B69" s="75" t="s">
        <v>6</v>
      </c>
      <c r="C69" s="1"/>
      <c r="D69" s="1"/>
      <c r="E69" s="2"/>
      <c r="F69" s="47">
        <v>33.949188412953575</v>
      </c>
      <c r="G69" t="str">
        <f t="shared" si="41"/>
        <v>Hoxa3</v>
      </c>
      <c r="H69" t="s">
        <v>2</v>
      </c>
      <c r="I69" s="42">
        <v>0.01</v>
      </c>
      <c r="J69" s="67">
        <v>84.5</v>
      </c>
      <c r="N69" s="11" t="s">
        <v>92</v>
      </c>
      <c r="O69" s="34">
        <f>10^(-1/O68)</f>
        <v>2.994557452269293</v>
      </c>
      <c r="P69" s="34">
        <f>10^(-1/P68)</f>
        <v>1.9162545578825008</v>
      </c>
      <c r="R69" s="17" t="str">
        <f>F73</f>
        <v>N/A</v>
      </c>
      <c r="S69" s="29" t="s">
        <v>99</v>
      </c>
    </row>
    <row r="70" spans="1:19">
      <c r="A70" s="1" t="s">
        <v>73</v>
      </c>
      <c r="B70" s="75" t="s">
        <v>6</v>
      </c>
      <c r="C70" s="1"/>
      <c r="D70" s="1"/>
      <c r="E70" s="2"/>
      <c r="F70" s="47">
        <v>37.215039765877535</v>
      </c>
      <c r="G70" t="str">
        <f t="shared" si="41"/>
        <v>Hoxa3</v>
      </c>
      <c r="H70" t="s">
        <v>2</v>
      </c>
      <c r="I70" s="43">
        <v>1E-3</v>
      </c>
      <c r="J70" s="67">
        <v>63</v>
      </c>
      <c r="N70" s="12" t="s">
        <v>93</v>
      </c>
      <c r="O70" s="34">
        <f>ABS(O69-P69)</f>
        <v>1.0783028943867923</v>
      </c>
      <c r="P70" s="34"/>
      <c r="Q70" s="15"/>
      <c r="R70" s="27"/>
    </row>
    <row r="71" spans="1:19">
      <c r="A71" s="50" t="s">
        <v>74</v>
      </c>
      <c r="B71" s="76" t="s">
        <v>6</v>
      </c>
      <c r="C71" s="50"/>
      <c r="D71" s="50"/>
      <c r="E71" s="51"/>
      <c r="F71" s="52" t="s">
        <v>129</v>
      </c>
      <c r="G71" s="53" t="str">
        <f t="shared" si="41"/>
        <v>Hoxa3</v>
      </c>
      <c r="H71" s="53" t="s">
        <v>2</v>
      </c>
      <c r="I71" s="54">
        <v>1E-4</v>
      </c>
      <c r="J71" s="66">
        <v>80</v>
      </c>
      <c r="N71" s="11" t="s">
        <v>94</v>
      </c>
      <c r="O71" s="34">
        <f>AVERAGE(O69,P69)</f>
        <v>2.455406005075897</v>
      </c>
      <c r="P71" s="34"/>
      <c r="Q71" s="34">
        <f>10^(-1/Q68)</f>
        <v>2.2626823597691046</v>
      </c>
      <c r="R71" s="27"/>
    </row>
    <row r="72" spans="1:19">
      <c r="A72" s="1" t="s">
        <v>75</v>
      </c>
      <c r="B72" s="75" t="s">
        <v>6</v>
      </c>
      <c r="C72" s="1"/>
      <c r="D72" s="1"/>
      <c r="E72" s="2"/>
      <c r="F72" s="47" t="s">
        <v>129</v>
      </c>
      <c r="G72" t="str">
        <f t="shared" si="41"/>
        <v>Hoxa3</v>
      </c>
      <c r="H72" t="s">
        <v>3</v>
      </c>
      <c r="J72" s="67">
        <v>57</v>
      </c>
    </row>
    <row r="73" spans="1:19" ht="14" thickBot="1">
      <c r="A73" s="1" t="s">
        <v>76</v>
      </c>
      <c r="B73" s="75" t="s">
        <v>6</v>
      </c>
      <c r="C73" s="1"/>
      <c r="D73" s="1"/>
      <c r="E73" s="2"/>
      <c r="F73" s="47" t="s">
        <v>129</v>
      </c>
      <c r="G73" t="str">
        <f t="shared" si="41"/>
        <v>Hoxa3</v>
      </c>
      <c r="H73" s="44" t="s">
        <v>4</v>
      </c>
      <c r="I73" s="44"/>
      <c r="J73" s="66">
        <v>59.5</v>
      </c>
      <c r="L73" s="69" t="str">
        <f>G74</f>
        <v>Hoxa4</v>
      </c>
      <c r="M73" s="69"/>
      <c r="N73" s="70"/>
      <c r="O73" s="70"/>
      <c r="P73" s="70"/>
      <c r="Q73" s="70"/>
      <c r="R73" s="70"/>
      <c r="S73" s="70"/>
    </row>
    <row r="74" spans="1:19">
      <c r="A74" s="3" t="s">
        <v>77</v>
      </c>
      <c r="B74" s="77" t="s">
        <v>6</v>
      </c>
      <c r="C74" s="3"/>
      <c r="D74" s="3"/>
      <c r="E74" s="4"/>
      <c r="F74" s="48">
        <v>32.062226495277763</v>
      </c>
      <c r="G74" s="5" t="str">
        <f>'primers used'!A8</f>
        <v>Hoxa4</v>
      </c>
      <c r="H74" t="s">
        <v>2</v>
      </c>
      <c r="I74">
        <v>1</v>
      </c>
      <c r="J74" s="67">
        <v>86.5</v>
      </c>
      <c r="N74" s="7"/>
      <c r="O74" s="45" t="s">
        <v>102</v>
      </c>
      <c r="P74" s="45" t="s">
        <v>103</v>
      </c>
      <c r="Q74" s="32" t="s">
        <v>101</v>
      </c>
      <c r="R74" s="26" t="s">
        <v>90</v>
      </c>
      <c r="S74" s="19" t="s">
        <v>100</v>
      </c>
    </row>
    <row r="75" spans="1:19">
      <c r="A75" s="1" t="s">
        <v>78</v>
      </c>
      <c r="B75" s="75" t="s">
        <v>6</v>
      </c>
      <c r="C75" s="1"/>
      <c r="D75" s="1"/>
      <c r="E75" s="2"/>
      <c r="F75" s="47">
        <v>35.802302073839932</v>
      </c>
      <c r="G75" t="str">
        <f>G74</f>
        <v>Hoxa4</v>
      </c>
      <c r="H75" t="s">
        <v>2</v>
      </c>
      <c r="I75">
        <v>0.1</v>
      </c>
      <c r="J75" s="67">
        <v>86.5</v>
      </c>
      <c r="M75">
        <v>1</v>
      </c>
      <c r="N75" s="6">
        <f>LOG(M75)</f>
        <v>0</v>
      </c>
      <c r="O75" s="9"/>
      <c r="P75" s="9"/>
      <c r="Q75" s="71">
        <f>AVERAGE(F74,F79)</f>
        <v>31.835995474956135</v>
      </c>
      <c r="R75" s="38">
        <f>STDEV(F74,F79)</f>
        <v>0.31993897716825814</v>
      </c>
      <c r="S75" s="39">
        <f>R75/Q75</f>
        <v>1.004959865068265E-2</v>
      </c>
    </row>
    <row r="76" spans="1:19">
      <c r="A76" s="1" t="s">
        <v>79</v>
      </c>
      <c r="B76" s="75" t="s">
        <v>6</v>
      </c>
      <c r="C76" s="1"/>
      <c r="D76" s="1"/>
      <c r="E76" s="2"/>
      <c r="F76" s="47" t="s">
        <v>129</v>
      </c>
      <c r="G76" t="str">
        <f>G75</f>
        <v>Hoxa4</v>
      </c>
      <c r="H76" t="s">
        <v>2</v>
      </c>
      <c r="I76" s="42">
        <v>0.01</v>
      </c>
      <c r="J76" s="67">
        <v>59</v>
      </c>
      <c r="M76" s="20">
        <f>M75/10</f>
        <v>0.1</v>
      </c>
      <c r="N76" s="6">
        <f>LOG(M76)</f>
        <v>-1</v>
      </c>
      <c r="O76" s="73">
        <f>F75-F74</f>
        <v>3.7400755785621698</v>
      </c>
      <c r="P76" s="73">
        <f>F80-F79</f>
        <v>3.5220520232063812</v>
      </c>
      <c r="Q76" s="72">
        <f t="shared" ref="Q76:Q79" si="42">AVERAGE(F75,F80)</f>
        <v>35.467059275840413</v>
      </c>
      <c r="R76" s="25">
        <f t="shared" ref="R76:R79" si="43">STDEV(F75,F80)</f>
        <v>0.4741049116179849</v>
      </c>
      <c r="S76" s="40">
        <f t="shared" ref="S76:S79" si="44">R76/Q76</f>
        <v>1.3367471713137985E-2</v>
      </c>
    </row>
    <row r="77" spans="1:19">
      <c r="A77" s="1" t="s">
        <v>80</v>
      </c>
      <c r="B77" s="75" t="s">
        <v>6</v>
      </c>
      <c r="C77" s="1"/>
      <c r="D77" s="1"/>
      <c r="E77" s="2"/>
      <c r="F77" s="47" t="s">
        <v>129</v>
      </c>
      <c r="G77" t="str">
        <f>G76</f>
        <v>Hoxa4</v>
      </c>
      <c r="H77" t="s">
        <v>2</v>
      </c>
      <c r="I77" s="43">
        <v>1E-3</v>
      </c>
      <c r="J77" s="67">
        <v>56.5</v>
      </c>
      <c r="M77" s="20">
        <f t="shared" ref="M77:M79" si="45">M76/10</f>
        <v>0.01</v>
      </c>
      <c r="N77" s="6">
        <f>LOG(M77)</f>
        <v>-2</v>
      </c>
      <c r="O77" s="9" t="e">
        <f t="shared" ref="O77:O79" si="46">F76-F75</f>
        <v>#VALUE!</v>
      </c>
      <c r="P77" s="9" t="e">
        <f t="shared" ref="P77:P79" si="47">F81-F80</f>
        <v>#VALUE!</v>
      </c>
      <c r="Q77" s="31" t="e">
        <f t="shared" si="42"/>
        <v>#DIV/0!</v>
      </c>
      <c r="R77" s="25" t="e">
        <f t="shared" si="43"/>
        <v>#DIV/0!</v>
      </c>
      <c r="S77" s="40" t="e">
        <f t="shared" si="44"/>
        <v>#DIV/0!</v>
      </c>
    </row>
    <row r="78" spans="1:19">
      <c r="A78" s="50" t="s">
        <v>81</v>
      </c>
      <c r="B78" s="76" t="s">
        <v>6</v>
      </c>
      <c r="C78" s="50"/>
      <c r="D78" s="50"/>
      <c r="E78" s="51"/>
      <c r="F78" s="52" t="s">
        <v>129</v>
      </c>
      <c r="G78" s="53" t="str">
        <f t="shared" ref="G78:G85" si="48">G77</f>
        <v>Hoxa4</v>
      </c>
      <c r="H78" s="53" t="s">
        <v>2</v>
      </c>
      <c r="I78" s="54">
        <v>1E-4</v>
      </c>
      <c r="J78" s="66">
        <v>57</v>
      </c>
      <c r="M78" s="21">
        <f t="shared" si="45"/>
        <v>1E-3</v>
      </c>
      <c r="N78" s="6">
        <f>LOG(M78)</f>
        <v>-3</v>
      </c>
      <c r="O78" s="9" t="e">
        <f>F77-F76</f>
        <v>#VALUE!</v>
      </c>
      <c r="P78" s="9" t="e">
        <f t="shared" si="47"/>
        <v>#VALUE!</v>
      </c>
      <c r="Q78" s="31" t="e">
        <f t="shared" si="42"/>
        <v>#DIV/0!</v>
      </c>
      <c r="R78" s="25" t="e">
        <f t="shared" si="43"/>
        <v>#DIV/0!</v>
      </c>
      <c r="S78" s="40" t="e">
        <f t="shared" si="44"/>
        <v>#DIV/0!</v>
      </c>
    </row>
    <row r="79" spans="1:19">
      <c r="A79" s="1" t="s">
        <v>82</v>
      </c>
      <c r="B79" s="75" t="s">
        <v>6</v>
      </c>
      <c r="C79" s="1"/>
      <c r="D79" s="1"/>
      <c r="E79" s="2"/>
      <c r="F79" s="47">
        <v>31.609764454634504</v>
      </c>
      <c r="G79" t="str">
        <f t="shared" si="48"/>
        <v>Hoxa4</v>
      </c>
      <c r="H79" t="s">
        <v>2</v>
      </c>
      <c r="I79">
        <v>1</v>
      </c>
      <c r="J79" s="67">
        <v>87</v>
      </c>
      <c r="M79" s="22">
        <f t="shared" si="45"/>
        <v>1E-4</v>
      </c>
      <c r="N79" s="8">
        <f>LOG(M79)</f>
        <v>-4</v>
      </c>
      <c r="O79" s="10" t="e">
        <f t="shared" si="46"/>
        <v>#VALUE!</v>
      </c>
      <c r="P79" s="10" t="e">
        <f t="shared" si="47"/>
        <v>#VALUE!</v>
      </c>
      <c r="Q79" s="16" t="e">
        <f t="shared" si="42"/>
        <v>#DIV/0!</v>
      </c>
      <c r="R79" s="28" t="e">
        <f t="shared" si="43"/>
        <v>#DIV/0!</v>
      </c>
      <c r="S79" s="41" t="e">
        <f t="shared" si="44"/>
        <v>#DIV/0!</v>
      </c>
    </row>
    <row r="80" spans="1:19">
      <c r="A80" s="1" t="s">
        <v>83</v>
      </c>
      <c r="B80" s="75" t="s">
        <v>6</v>
      </c>
      <c r="C80" s="1"/>
      <c r="D80" s="1"/>
      <c r="E80" s="2"/>
      <c r="F80" s="47">
        <v>35.131816477840886</v>
      </c>
      <c r="G80" t="str">
        <f t="shared" si="48"/>
        <v>Hoxa4</v>
      </c>
      <c r="H80" t="s">
        <v>2</v>
      </c>
      <c r="I80">
        <v>0.1</v>
      </c>
      <c r="J80" s="67">
        <v>87</v>
      </c>
      <c r="N80" s="11" t="s">
        <v>91</v>
      </c>
      <c r="O80" s="34">
        <f>SLOPE(F74:F75,N75:N76)</f>
        <v>-3.7400755785621698</v>
      </c>
      <c r="P80" s="34">
        <f>SLOPE(F79:F80,N75:N76)</f>
        <v>-3.5220520232063812</v>
      </c>
      <c r="Q80" s="30">
        <f>SLOPE(Q75:Q76,N75:N76)</f>
        <v>-3.6310638008842773</v>
      </c>
      <c r="R80" s="35" t="str">
        <f>F84</f>
        <v>N/A</v>
      </c>
      <c r="S80" s="36" t="s">
        <v>98</v>
      </c>
    </row>
    <row r="81" spans="1:19">
      <c r="A81" s="1" t="s">
        <v>84</v>
      </c>
      <c r="B81" s="75" t="s">
        <v>6</v>
      </c>
      <c r="C81" s="1"/>
      <c r="D81" s="1"/>
      <c r="E81" s="2"/>
      <c r="F81" s="47" t="s">
        <v>129</v>
      </c>
      <c r="G81" t="str">
        <f t="shared" si="48"/>
        <v>Hoxa4</v>
      </c>
      <c r="H81" t="s">
        <v>2</v>
      </c>
      <c r="I81" s="42">
        <v>0.01</v>
      </c>
      <c r="J81" s="67">
        <v>59</v>
      </c>
      <c r="N81" s="11" t="s">
        <v>92</v>
      </c>
      <c r="O81" s="34">
        <f>10^(-1/O80)</f>
        <v>1.85086300992043</v>
      </c>
      <c r="P81" s="34">
        <f>10^(-1/P80)</f>
        <v>1.9227613852421748</v>
      </c>
      <c r="R81" s="17" t="str">
        <f>F85</f>
        <v>N/A</v>
      </c>
      <c r="S81" s="29" t="s">
        <v>99</v>
      </c>
    </row>
    <row r="82" spans="1:19">
      <c r="A82" s="1" t="s">
        <v>85</v>
      </c>
      <c r="B82" s="75" t="s">
        <v>6</v>
      </c>
      <c r="C82" s="1"/>
      <c r="D82" s="1"/>
      <c r="E82" s="2"/>
      <c r="F82" s="47" t="s">
        <v>129</v>
      </c>
      <c r="G82" t="str">
        <f t="shared" si="48"/>
        <v>Hoxa4</v>
      </c>
      <c r="H82" t="s">
        <v>2</v>
      </c>
      <c r="I82" s="43">
        <v>1E-3</v>
      </c>
      <c r="J82" s="67">
        <v>58.5</v>
      </c>
      <c r="N82" s="12" t="s">
        <v>93</v>
      </c>
      <c r="O82" s="34">
        <f>ABS(O81-P81)</f>
        <v>7.1898375321744812E-2</v>
      </c>
      <c r="P82" s="34"/>
      <c r="Q82" s="15"/>
      <c r="R82" s="27"/>
    </row>
    <row r="83" spans="1:19">
      <c r="A83" s="50" t="s">
        <v>86</v>
      </c>
      <c r="B83" s="76" t="s">
        <v>6</v>
      </c>
      <c r="C83" s="50"/>
      <c r="D83" s="50"/>
      <c r="E83" s="51"/>
      <c r="F83" s="52" t="s">
        <v>129</v>
      </c>
      <c r="G83" s="53" t="str">
        <f t="shared" si="48"/>
        <v>Hoxa4</v>
      </c>
      <c r="H83" s="53" t="s">
        <v>2</v>
      </c>
      <c r="I83" s="54">
        <v>1E-4</v>
      </c>
      <c r="J83" s="66">
        <v>57.5</v>
      </c>
      <c r="N83" s="11" t="s">
        <v>94</v>
      </c>
      <c r="O83" s="34">
        <f>AVERAGE(O81,P81)</f>
        <v>1.8868121975813024</v>
      </c>
      <c r="P83" s="34"/>
      <c r="Q83" s="34">
        <f>10^(-1/Q80)</f>
        <v>1.8853908065219249</v>
      </c>
      <c r="R83" s="27"/>
    </row>
    <row r="84" spans="1:19">
      <c r="A84" s="1" t="s">
        <v>87</v>
      </c>
      <c r="B84" s="75" t="s">
        <v>6</v>
      </c>
      <c r="C84" s="1"/>
      <c r="D84" s="1"/>
      <c r="E84" s="2"/>
      <c r="F84" s="47" t="s">
        <v>129</v>
      </c>
      <c r="G84" t="str">
        <f t="shared" si="48"/>
        <v>Hoxa4</v>
      </c>
      <c r="H84" t="s">
        <v>3</v>
      </c>
      <c r="J84" s="67">
        <v>58.5</v>
      </c>
    </row>
    <row r="85" spans="1:19" ht="14" thickBot="1">
      <c r="A85" s="1" t="s">
        <v>88</v>
      </c>
      <c r="B85" s="75" t="s">
        <v>6</v>
      </c>
      <c r="C85" s="1"/>
      <c r="D85" s="1"/>
      <c r="E85" s="2"/>
      <c r="F85" s="47" t="s">
        <v>129</v>
      </c>
      <c r="G85" t="str">
        <f t="shared" si="48"/>
        <v>Hoxa4</v>
      </c>
      <c r="H85" s="44" t="s">
        <v>4</v>
      </c>
      <c r="I85" s="44"/>
      <c r="J85" s="66">
        <v>59</v>
      </c>
      <c r="L85" s="69" t="str">
        <f>G86</f>
        <v>Hoxa5</v>
      </c>
      <c r="M85" s="69"/>
      <c r="N85" s="70"/>
      <c r="O85" s="70"/>
      <c r="P85" s="70"/>
      <c r="Q85" s="70"/>
      <c r="R85" s="70"/>
      <c r="S85" s="70"/>
    </row>
    <row r="86" spans="1:19">
      <c r="A86" s="3" t="s">
        <v>107</v>
      </c>
      <c r="B86" s="77" t="s">
        <v>6</v>
      </c>
      <c r="C86" s="3"/>
      <c r="D86" s="3"/>
      <c r="E86" s="4"/>
      <c r="F86" s="48">
        <v>29.238872056497534</v>
      </c>
      <c r="G86" s="5" t="str">
        <f>'primers used'!A9</f>
        <v>Hoxa5</v>
      </c>
      <c r="H86" t="s">
        <v>2</v>
      </c>
      <c r="I86">
        <v>1</v>
      </c>
      <c r="J86" s="67">
        <v>74.5</v>
      </c>
      <c r="N86" s="7"/>
      <c r="O86" s="45" t="s">
        <v>102</v>
      </c>
      <c r="P86" s="45" t="s">
        <v>103</v>
      </c>
      <c r="Q86" s="32" t="s">
        <v>101</v>
      </c>
      <c r="R86" s="26" t="s">
        <v>90</v>
      </c>
      <c r="S86" s="18" t="s">
        <v>100</v>
      </c>
    </row>
    <row r="87" spans="1:19">
      <c r="A87" s="1" t="s">
        <v>108</v>
      </c>
      <c r="B87" s="75" t="s">
        <v>6</v>
      </c>
      <c r="C87" s="1"/>
      <c r="D87" s="1"/>
      <c r="E87" s="2"/>
      <c r="F87" s="47">
        <v>32.925261154370979</v>
      </c>
      <c r="G87" t="str">
        <f>G86</f>
        <v>Hoxa5</v>
      </c>
      <c r="H87" t="s">
        <v>2</v>
      </c>
      <c r="I87">
        <v>0.1</v>
      </c>
      <c r="J87" s="67">
        <v>85</v>
      </c>
      <c r="M87">
        <v>1</v>
      </c>
      <c r="N87" s="6">
        <f>LOG(M87)</f>
        <v>0</v>
      </c>
      <c r="O87" s="9"/>
      <c r="P87" s="9"/>
      <c r="Q87" s="71">
        <f>AVERAGE(F86,F91)</f>
        <v>28.912940553074392</v>
      </c>
      <c r="R87" s="38">
        <f>STDEV(F86,F91)</f>
        <v>0.46093675254569438</v>
      </c>
      <c r="S87" s="39">
        <f>R87/Q87</f>
        <v>1.5942230147762738E-2</v>
      </c>
    </row>
    <row r="88" spans="1:19">
      <c r="A88" s="1" t="s">
        <v>109</v>
      </c>
      <c r="B88" s="75" t="s">
        <v>6</v>
      </c>
      <c r="C88" s="1"/>
      <c r="D88" s="1"/>
      <c r="E88" s="2"/>
      <c r="F88" s="47">
        <v>36.246748489760506</v>
      </c>
      <c r="G88" t="str">
        <f>G87</f>
        <v>Hoxa5</v>
      </c>
      <c r="H88" t="s">
        <v>2</v>
      </c>
      <c r="I88" s="42">
        <v>0.01</v>
      </c>
      <c r="J88" s="67">
        <v>85</v>
      </c>
      <c r="M88" s="20">
        <f>M87/10</f>
        <v>0.1</v>
      </c>
      <c r="N88" s="6">
        <f>LOG(M88)</f>
        <v>-1</v>
      </c>
      <c r="O88" s="73">
        <f>F87-F86</f>
        <v>3.6863890978734446</v>
      </c>
      <c r="P88" s="73">
        <f>F92-F91</f>
        <v>3.8372443946005248</v>
      </c>
      <c r="Q88" s="72">
        <f t="shared" ref="Q88:Q91" si="49">AVERAGE(F87,F92)</f>
        <v>32.674757299311381</v>
      </c>
      <c r="R88" s="25">
        <f t="shared" ref="R88:R91" si="50">STDEV(F87,F92)</f>
        <v>0.35426594925125465</v>
      </c>
      <c r="S88" s="40">
        <f t="shared" ref="S88:S91" si="51">R88/Q88</f>
        <v>1.0842190685796487E-2</v>
      </c>
    </row>
    <row r="89" spans="1:19">
      <c r="A89" s="1" t="s">
        <v>110</v>
      </c>
      <c r="B89" s="75" t="s">
        <v>6</v>
      </c>
      <c r="C89" s="1"/>
      <c r="D89" s="1"/>
      <c r="E89" s="2"/>
      <c r="F89" s="47" t="s">
        <v>129</v>
      </c>
      <c r="G89" t="str">
        <f>G88</f>
        <v>Hoxa5</v>
      </c>
      <c r="H89" t="s">
        <v>2</v>
      </c>
      <c r="I89" s="43">
        <v>1E-3</v>
      </c>
      <c r="J89" s="67">
        <v>56.5</v>
      </c>
      <c r="M89" s="20">
        <f t="shared" ref="M89:M91" si="52">M88/10</f>
        <v>0.01</v>
      </c>
      <c r="N89" s="6">
        <f>LOG(M89)</f>
        <v>-2</v>
      </c>
      <c r="O89" s="73">
        <f t="shared" ref="O89:O91" si="53">F88-F87</f>
        <v>3.3214873353895271</v>
      </c>
      <c r="P89" s="73">
        <f t="shared" ref="P89:P91" si="54">F93-F92</f>
        <v>4.1440582223463451</v>
      </c>
      <c r="Q89" s="72">
        <f t="shared" si="49"/>
        <v>36.407530078179313</v>
      </c>
      <c r="R89" s="25">
        <f t="shared" si="50"/>
        <v>0.22737950292193829</v>
      </c>
      <c r="S89" s="40">
        <f t="shared" si="51"/>
        <v>6.2453976535534654E-3</v>
      </c>
    </row>
    <row r="90" spans="1:19">
      <c r="A90" s="50" t="s">
        <v>111</v>
      </c>
      <c r="B90" s="76" t="s">
        <v>6</v>
      </c>
      <c r="C90" s="50"/>
      <c r="D90" s="50"/>
      <c r="E90" s="51"/>
      <c r="F90" s="52" t="s">
        <v>129</v>
      </c>
      <c r="G90" s="53" t="str">
        <f t="shared" ref="G90:G97" si="55">G89</f>
        <v>Hoxa5</v>
      </c>
      <c r="H90" s="53" t="s">
        <v>2</v>
      </c>
      <c r="I90" s="54">
        <v>1E-4</v>
      </c>
      <c r="J90" s="66">
        <v>57</v>
      </c>
      <c r="M90" s="21">
        <f t="shared" si="52"/>
        <v>1E-3</v>
      </c>
      <c r="N90" s="6">
        <f>LOG(M90)</f>
        <v>-3</v>
      </c>
      <c r="O90" s="9" t="e">
        <f t="shared" si="53"/>
        <v>#VALUE!</v>
      </c>
      <c r="P90" s="9" t="e">
        <f t="shared" si="54"/>
        <v>#VALUE!</v>
      </c>
      <c r="Q90" s="31" t="e">
        <f t="shared" si="49"/>
        <v>#DIV/0!</v>
      </c>
      <c r="R90" s="25" t="e">
        <f t="shared" si="50"/>
        <v>#DIV/0!</v>
      </c>
      <c r="S90" s="40" t="e">
        <f t="shared" si="51"/>
        <v>#DIV/0!</v>
      </c>
    </row>
    <row r="91" spans="1:19">
      <c r="A91" s="1" t="s">
        <v>112</v>
      </c>
      <c r="B91" s="75" t="s">
        <v>6</v>
      </c>
      <c r="C91" s="1"/>
      <c r="D91" s="1"/>
      <c r="E91" s="2"/>
      <c r="F91" s="47">
        <v>28.58700904965125</v>
      </c>
      <c r="G91" t="str">
        <f t="shared" si="55"/>
        <v>Hoxa5</v>
      </c>
      <c r="H91" t="s">
        <v>2</v>
      </c>
      <c r="I91">
        <v>1</v>
      </c>
      <c r="J91" s="67">
        <v>85</v>
      </c>
      <c r="M91" s="22">
        <f t="shared" si="52"/>
        <v>1E-4</v>
      </c>
      <c r="N91" s="8">
        <f>LOG(M91)</f>
        <v>-4</v>
      </c>
      <c r="O91" s="10" t="e">
        <f t="shared" si="53"/>
        <v>#VALUE!</v>
      </c>
      <c r="P91" s="10" t="e">
        <f t="shared" si="54"/>
        <v>#VALUE!</v>
      </c>
      <c r="Q91" s="16" t="e">
        <f t="shared" si="49"/>
        <v>#DIV/0!</v>
      </c>
      <c r="R91" s="28" t="e">
        <f t="shared" si="50"/>
        <v>#DIV/0!</v>
      </c>
      <c r="S91" s="41" t="e">
        <f t="shared" si="51"/>
        <v>#DIV/0!</v>
      </c>
    </row>
    <row r="92" spans="1:19">
      <c r="A92" s="1" t="s">
        <v>113</v>
      </c>
      <c r="B92" s="75" t="s">
        <v>6</v>
      </c>
      <c r="C92" s="1"/>
      <c r="D92" s="1"/>
      <c r="E92" s="2"/>
      <c r="F92" s="47">
        <v>32.424253444251775</v>
      </c>
      <c r="G92" t="str">
        <f t="shared" si="55"/>
        <v>Hoxa5</v>
      </c>
      <c r="H92" t="s">
        <v>2</v>
      </c>
      <c r="I92">
        <v>0.1</v>
      </c>
      <c r="J92" s="67">
        <v>85</v>
      </c>
      <c r="N92" s="11" t="s">
        <v>91</v>
      </c>
      <c r="O92" s="34">
        <f>SLOPE(F86:F88,N87:N89)</f>
        <v>-3.5039382166314859</v>
      </c>
      <c r="P92" s="34">
        <f>SLOPE(F91:F93,N87:N89)</f>
        <v>-3.990651308473435</v>
      </c>
      <c r="Q92" s="30">
        <f>SLOPE(Q87:Q89,N87:N89)</f>
        <v>-3.7472947625524604</v>
      </c>
      <c r="R92" s="35" t="str">
        <f>F96</f>
        <v>N/A</v>
      </c>
      <c r="S92" s="36" t="s">
        <v>98</v>
      </c>
    </row>
    <row r="93" spans="1:19">
      <c r="A93" s="1" t="s">
        <v>114</v>
      </c>
      <c r="B93" s="75" t="s">
        <v>6</v>
      </c>
      <c r="C93" s="1"/>
      <c r="D93" s="1"/>
      <c r="E93" s="2"/>
      <c r="F93" s="47">
        <v>36.56831166659812</v>
      </c>
      <c r="G93" t="str">
        <f t="shared" si="55"/>
        <v>Hoxa5</v>
      </c>
      <c r="H93" t="s">
        <v>2</v>
      </c>
      <c r="I93" s="42">
        <v>0.01</v>
      </c>
      <c r="J93" s="67">
        <v>85</v>
      </c>
      <c r="N93" s="11" t="s">
        <v>92</v>
      </c>
      <c r="O93" s="34">
        <f>10^(-1/O92)</f>
        <v>1.9292706613059667</v>
      </c>
      <c r="P93" s="34">
        <f>10^(-1/P92)</f>
        <v>1.7806791026213609</v>
      </c>
      <c r="R93" s="17" t="str">
        <f>F97</f>
        <v>N/A</v>
      </c>
      <c r="S93" s="29" t="s">
        <v>99</v>
      </c>
    </row>
    <row r="94" spans="1:19">
      <c r="A94" s="1" t="s">
        <v>115</v>
      </c>
      <c r="B94" s="75" t="s">
        <v>6</v>
      </c>
      <c r="C94" s="1"/>
      <c r="D94" s="1"/>
      <c r="E94" s="2"/>
      <c r="F94" s="47" t="s">
        <v>129</v>
      </c>
      <c r="G94" t="str">
        <f t="shared" si="55"/>
        <v>Hoxa5</v>
      </c>
      <c r="H94" t="s">
        <v>2</v>
      </c>
      <c r="I94" s="43">
        <v>1E-3</v>
      </c>
      <c r="J94" s="67">
        <v>57</v>
      </c>
      <c r="N94" s="12" t="s">
        <v>93</v>
      </c>
      <c r="O94" s="34">
        <f>ABS(O93-P93)</f>
        <v>0.14859155868460583</v>
      </c>
      <c r="P94" s="34"/>
      <c r="Q94" s="15"/>
      <c r="R94" s="27"/>
    </row>
    <row r="95" spans="1:19">
      <c r="A95" s="50" t="s">
        <v>116</v>
      </c>
      <c r="B95" s="76" t="s">
        <v>6</v>
      </c>
      <c r="C95" s="50"/>
      <c r="D95" s="50"/>
      <c r="E95" s="51"/>
      <c r="F95" s="52" t="s">
        <v>129</v>
      </c>
      <c r="G95" s="53" t="str">
        <f t="shared" si="55"/>
        <v>Hoxa5</v>
      </c>
      <c r="H95" s="53" t="s">
        <v>2</v>
      </c>
      <c r="I95" s="54">
        <v>1E-4</v>
      </c>
      <c r="J95" s="66">
        <v>57</v>
      </c>
      <c r="N95" s="11" t="s">
        <v>94</v>
      </c>
      <c r="O95" s="34">
        <f>AVERAGE(O93,P93)</f>
        <v>1.8549748819636638</v>
      </c>
      <c r="P95" s="34"/>
      <c r="Q95" s="34">
        <f>10^(-1/Q92)</f>
        <v>1.8486690821916629</v>
      </c>
      <c r="R95" s="27"/>
    </row>
    <row r="96" spans="1:19">
      <c r="A96" s="1" t="s">
        <v>117</v>
      </c>
      <c r="B96" s="75" t="s">
        <v>6</v>
      </c>
      <c r="C96" s="1"/>
      <c r="D96" s="1"/>
      <c r="E96" s="2"/>
      <c r="F96" s="47" t="s">
        <v>129</v>
      </c>
      <c r="G96" t="str">
        <f t="shared" si="55"/>
        <v>Hoxa5</v>
      </c>
      <c r="H96" t="s">
        <v>3</v>
      </c>
      <c r="J96" s="67">
        <v>57</v>
      </c>
      <c r="S96" s="13" t="e">
        <f>MIN(S3:S91)</f>
        <v>#DIV/0!</v>
      </c>
    </row>
    <row r="97" spans="1:19">
      <c r="A97" s="1" t="s">
        <v>118</v>
      </c>
      <c r="B97" s="75" t="s">
        <v>6</v>
      </c>
      <c r="C97" s="1"/>
      <c r="D97" s="1"/>
      <c r="E97" s="2"/>
      <c r="F97" s="47" t="s">
        <v>129</v>
      </c>
      <c r="G97" t="str">
        <f t="shared" si="55"/>
        <v>Hoxa5</v>
      </c>
      <c r="H97" t="s">
        <v>4</v>
      </c>
      <c r="J97" s="67">
        <v>57.5</v>
      </c>
      <c r="S97" s="14" t="e">
        <f>MAX(S2:S91)</f>
        <v>#DIV/0!</v>
      </c>
    </row>
  </sheetData>
  <sheetCalcPr fullCalcOnLoad="1"/>
  <mergeCells count="8">
    <mergeCell ref="L61:S61"/>
    <mergeCell ref="L73:S73"/>
    <mergeCell ref="L85:S85"/>
    <mergeCell ref="L1:S1"/>
    <mergeCell ref="L13:S13"/>
    <mergeCell ref="L25:S25"/>
    <mergeCell ref="L37:S37"/>
    <mergeCell ref="L49:S49"/>
  </mergeCells>
  <phoneticPr fontId="5" type="noConversion"/>
  <pageMargins left="0.75" right="0.75" top="1" bottom="1" header="0.5" footer="0.5"/>
  <pageSetup scale="47" orientation="portrait" horizontalDpi="4294967292" verticalDpi="4294967292"/>
  <headerFooter>
    <oddHeader>&amp;C&amp;"Verdana,Bold"RNA Input Optimization&amp;R4/13/12</oddHeader>
  </headerFooter>
  <rowBreaks count="1" manualBreakCount="1">
    <brk id="97" max="16383" man="1" pt="1"/>
  </rowBreaks>
  <colBreaks count="1" manualBreakCount="1">
    <brk id="19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2012-06-12T17:01:22Z</cp:lastPrinted>
  <dcterms:created xsi:type="dcterms:W3CDTF">2012-04-16T20:26:02Z</dcterms:created>
  <dcterms:modified xsi:type="dcterms:W3CDTF">2012-06-12T17:01:25Z</dcterms:modified>
</cp:coreProperties>
</file>