
<file path=[Content_Types].xml><?xml version="1.0" encoding="utf-8"?>
<Types xmlns="http://schemas.openxmlformats.org/package/2006/content-types"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charts/chart9.xml" ContentType="application/vnd.openxmlformats-officedocument.drawingml.chart+xml"/>
  <Override PartName="/xl/charts/chart18.xml" ContentType="application/vnd.openxmlformats-officedocument.drawingml.chart+xml"/>
  <Default Extension="rels" ContentType="application/vnd.openxmlformats-package.relationships+xml"/>
  <Default Extension="xml" ContentType="application/xml"/>
  <Override PartName="/xl/charts/chart1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xl/worksheets/sheet1.xml" ContentType="application/vnd.openxmlformats-officedocument.spreadsheetml.worksheet+xml"/>
  <Override PartName="/xl/charts/chart14.xml" ContentType="application/vnd.openxmlformats-officedocument.drawingml.chart+xml"/>
  <Override PartName="/xl/charts/chart5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docProps/core.xml" ContentType="application/vnd.openxmlformats-package.core-properties+xml"/>
  <Override PartName="/xl/charts/chart10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worksheets/sheet4.xml" ContentType="application/vnd.openxmlformats-officedocument.spreadsheetml.worksheet+xml"/>
  <Override PartName="/xl/charts/chart19.xml" ContentType="application/vnd.openxmlformats-officedocument.drawingml.chart+xml"/>
  <Override PartName="/docProps/app.xml" ContentType="application/vnd.openxmlformats-officedocument.extended-properties+xml"/>
  <Override PartName="/xl/charts/chart1.xml" ContentType="application/vnd.openxmlformats-officedocument.drawingml.chart+xml"/>
  <Override PartName="/xl/charts/chart8.xml" ContentType="application/vnd.openxmlformats-officedocument.drawingml.chart+xml"/>
  <Override PartName="/xl/charts/chart17.xml" ContentType="application/vnd.openxmlformats-officedocument.drawingml.chart+xml"/>
  <Override PartName="/xl/worksheets/sheet2.xml" ContentType="application/vnd.openxmlformats-officedocument.spreadsheetml.worksheet+xml"/>
  <Override PartName="/xl/charts/chart6.xml" ContentType="application/vnd.openxmlformats-officedocument.drawingml.chart+xml"/>
  <Override PartName="/xl/charts/chart15.xml" ContentType="application/vnd.openxmlformats-officedocument.drawingml.chart+xml"/>
  <Override PartName="/xl/styles.xml" ContentType="application/vnd.openxmlformats-officedocument.spreadsheetml.styles+xml"/>
  <Override PartName="/xl/charts/chart20.xml" ContentType="application/vnd.openxmlformats-officedocument.drawingml.char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4.xml" ContentType="application/vnd.openxmlformats-officedocument.drawingml.chart+xml"/>
  <Override PartName="/xl/charts/chart11.xml" ContentType="application/vnd.openxmlformats-officedocument.drawingml.chart+xml"/>
  <Override PartName="/xl/workbook.xml" ContentType="application/vnd.openxmlformats-officedocument.spreadsheetml.sheet.main+xml"/>
  <Override PartName="/xl/drawings/drawing3.xml" ContentType="application/vnd.openxmlformats-officedocument.drawing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80" yWindow="780" windowWidth="23220" windowHeight="14280" tabRatio="500" activeTab="2"/>
  </bookViews>
  <sheets>
    <sheet name="Raw Data" sheetId="1" r:id="rId1"/>
    <sheet name="Analysis" sheetId="2" r:id="rId2"/>
    <sheet name="Analysis (2)" sheetId="9" r:id="rId3"/>
    <sheet name="HKG selection" sheetId="8" r:id="rId4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4" i="2"/>
  <c r="K4"/>
  <c r="D5"/>
  <c r="K5"/>
  <c r="D6"/>
  <c r="K6"/>
  <c r="L2"/>
  <c r="D7"/>
  <c r="K7"/>
  <c r="L7"/>
  <c r="D8"/>
  <c r="K8"/>
  <c r="L8"/>
  <c r="D9"/>
  <c r="K9"/>
  <c r="L9"/>
  <c r="L19"/>
  <c r="N19"/>
  <c r="D13"/>
  <c r="K13"/>
  <c r="L13"/>
  <c r="D14"/>
  <c r="K14"/>
  <c r="L14"/>
  <c r="D15"/>
  <c r="K15"/>
  <c r="L15"/>
  <c r="L21"/>
  <c r="N21"/>
  <c r="D10"/>
  <c r="K10"/>
  <c r="L10"/>
  <c r="D11"/>
  <c r="K11"/>
  <c r="L11"/>
  <c r="D12"/>
  <c r="K12"/>
  <c r="L12"/>
  <c r="L20"/>
  <c r="N20"/>
  <c r="G10"/>
  <c r="D55"/>
  <c r="G55"/>
  <c r="D52"/>
  <c r="G52"/>
  <c r="D49"/>
  <c r="G49"/>
  <c r="D46"/>
  <c r="G46"/>
  <c r="D54"/>
  <c r="G54"/>
  <c r="D51"/>
  <c r="G51"/>
  <c r="D48"/>
  <c r="G48"/>
  <c r="D45"/>
  <c r="G45"/>
  <c r="D53"/>
  <c r="G53"/>
  <c r="D50"/>
  <c r="G50"/>
  <c r="D47"/>
  <c r="G47"/>
  <c r="D44"/>
  <c r="G44"/>
  <c r="G15"/>
  <c r="G14"/>
  <c r="G13"/>
  <c r="G12"/>
  <c r="G11"/>
  <c r="G9"/>
  <c r="G8"/>
  <c r="G7"/>
  <c r="G6"/>
  <c r="G5"/>
  <c r="G4"/>
  <c r="K45"/>
  <c r="K46"/>
  <c r="K47"/>
  <c r="K48"/>
  <c r="K49"/>
  <c r="K50"/>
  <c r="K51"/>
  <c r="K52"/>
  <c r="K53"/>
  <c r="K54"/>
  <c r="K55"/>
  <c r="K44"/>
  <c r="L4"/>
  <c r="L5"/>
  <c r="L6"/>
  <c r="M21"/>
  <c r="M20"/>
  <c r="M19"/>
  <c r="L18"/>
  <c r="M59"/>
  <c r="M61"/>
  <c r="M60"/>
  <c r="L42"/>
  <c r="L53"/>
  <c r="L54"/>
  <c r="L55"/>
  <c r="L61"/>
  <c r="L50"/>
  <c r="L51"/>
  <c r="L52"/>
  <c r="L60"/>
  <c r="L47"/>
  <c r="L48"/>
  <c r="L49"/>
  <c r="L59"/>
  <c r="L44"/>
  <c r="L45"/>
  <c r="L46"/>
  <c r="L58"/>
  <c r="E44"/>
  <c r="E55"/>
  <c r="E54"/>
  <c r="E53"/>
  <c r="E52"/>
  <c r="E51"/>
  <c r="E50"/>
  <c r="E49"/>
  <c r="E48"/>
  <c r="E47"/>
  <c r="E46"/>
  <c r="E45"/>
  <c r="H42"/>
  <c r="H45"/>
  <c r="H46"/>
  <c r="H47"/>
  <c r="H48"/>
  <c r="H49"/>
  <c r="H50"/>
  <c r="H51"/>
  <c r="H52"/>
  <c r="H53"/>
  <c r="H54"/>
  <c r="H55"/>
  <c r="H44"/>
  <c r="I61"/>
  <c r="H61"/>
  <c r="E61"/>
  <c r="D61"/>
  <c r="F61"/>
  <c r="I60"/>
  <c r="H60"/>
  <c r="E60"/>
  <c r="D60"/>
  <c r="F60"/>
  <c r="I59"/>
  <c r="H59"/>
  <c r="E59"/>
  <c r="D59"/>
  <c r="F59"/>
  <c r="H58"/>
  <c r="E58"/>
  <c r="D58"/>
  <c r="F58"/>
  <c r="F55"/>
  <c r="F54"/>
  <c r="F53"/>
  <c r="F52"/>
  <c r="F51"/>
  <c r="F50"/>
  <c r="F49"/>
  <c r="F48"/>
  <c r="F47"/>
  <c r="F46"/>
  <c r="F45"/>
  <c r="F44"/>
  <c r="E19"/>
  <c r="D19"/>
  <c r="F19"/>
  <c r="E20"/>
  <c r="D20"/>
  <c r="F20"/>
  <c r="E21"/>
  <c r="D21"/>
  <c r="F21"/>
  <c r="E18"/>
  <c r="D18"/>
  <c r="F18"/>
  <c r="H2"/>
  <c r="H5"/>
  <c r="H6"/>
  <c r="H7"/>
  <c r="H8"/>
  <c r="H9"/>
  <c r="H10"/>
  <c r="H11"/>
  <c r="H12"/>
  <c r="H13"/>
  <c r="H14"/>
  <c r="H15"/>
  <c r="H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4"/>
  <c r="F4"/>
  <c r="I21"/>
  <c r="I20"/>
  <c r="I19"/>
  <c r="H21"/>
  <c r="H20"/>
  <c r="H19"/>
  <c r="H18"/>
  <c r="D44" i="9"/>
  <c r="K44"/>
  <c r="D45"/>
  <c r="K45"/>
  <c r="D46"/>
  <c r="K46"/>
  <c r="L42"/>
  <c r="D47"/>
  <c r="K47"/>
  <c r="L47"/>
  <c r="D48"/>
  <c r="K48"/>
  <c r="L48"/>
  <c r="D49"/>
  <c r="K49"/>
  <c r="L49"/>
  <c r="L59"/>
  <c r="N59"/>
  <c r="D55"/>
  <c r="K55"/>
  <c r="D53"/>
  <c r="K53"/>
  <c r="D54"/>
  <c r="K54"/>
  <c r="M61"/>
  <c r="L53"/>
  <c r="L54"/>
  <c r="L55"/>
  <c r="L61"/>
  <c r="I61"/>
  <c r="H42"/>
  <c r="H53"/>
  <c r="H54"/>
  <c r="H55"/>
  <c r="H61"/>
  <c r="E61"/>
  <c r="D61"/>
  <c r="F61"/>
  <c r="D52"/>
  <c r="K52"/>
  <c r="D50"/>
  <c r="K50"/>
  <c r="D51"/>
  <c r="K51"/>
  <c r="M60"/>
  <c r="L50"/>
  <c r="L51"/>
  <c r="L52"/>
  <c r="L60"/>
  <c r="I60"/>
  <c r="H50"/>
  <c r="H51"/>
  <c r="H52"/>
  <c r="H60"/>
  <c r="E60"/>
  <c r="D60"/>
  <c r="F60"/>
  <c r="M59"/>
  <c r="I59"/>
  <c r="H47"/>
  <c r="H48"/>
  <c r="H49"/>
  <c r="H59"/>
  <c r="E59"/>
  <c r="D59"/>
  <c r="F59"/>
  <c r="L44"/>
  <c r="L45"/>
  <c r="L46"/>
  <c r="L58"/>
  <c r="H44"/>
  <c r="H45"/>
  <c r="H46"/>
  <c r="H58"/>
  <c r="E58"/>
  <c r="D58"/>
  <c r="F58"/>
  <c r="G55"/>
  <c r="E55"/>
  <c r="F55"/>
  <c r="G54"/>
  <c r="E54"/>
  <c r="F54"/>
  <c r="G53"/>
  <c r="E53"/>
  <c r="F53"/>
  <c r="G52"/>
  <c r="E52"/>
  <c r="F52"/>
  <c r="G51"/>
  <c r="E51"/>
  <c r="F51"/>
  <c r="G50"/>
  <c r="E50"/>
  <c r="F50"/>
  <c r="G49"/>
  <c r="E49"/>
  <c r="F49"/>
  <c r="G48"/>
  <c r="E48"/>
  <c r="F48"/>
  <c r="G47"/>
  <c r="E47"/>
  <c r="F47"/>
  <c r="G46"/>
  <c r="E46"/>
  <c r="F46"/>
  <c r="G45"/>
  <c r="E45"/>
  <c r="F45"/>
  <c r="G44"/>
  <c r="E44"/>
  <c r="F44"/>
  <c r="D4"/>
  <c r="K4"/>
  <c r="D5"/>
  <c r="K5"/>
  <c r="D6"/>
  <c r="K6"/>
  <c r="L2"/>
  <c r="D13"/>
  <c r="K13"/>
  <c r="L13"/>
  <c r="D14"/>
  <c r="K14"/>
  <c r="L14"/>
  <c r="D15"/>
  <c r="K15"/>
  <c r="L15"/>
  <c r="L21"/>
  <c r="N21"/>
  <c r="M21"/>
  <c r="I21"/>
  <c r="H2"/>
  <c r="H13"/>
  <c r="H14"/>
  <c r="H15"/>
  <c r="H21"/>
  <c r="E21"/>
  <c r="D21"/>
  <c r="F21"/>
  <c r="K10"/>
  <c r="L10"/>
  <c r="K11"/>
  <c r="L11"/>
  <c r="K12"/>
  <c r="L12"/>
  <c r="L20"/>
  <c r="N20"/>
  <c r="M20"/>
  <c r="I20"/>
  <c r="H10"/>
  <c r="H11"/>
  <c r="H12"/>
  <c r="H20"/>
  <c r="E20"/>
  <c r="D20"/>
  <c r="F20"/>
  <c r="K7"/>
  <c r="L7"/>
  <c r="K8"/>
  <c r="L8"/>
  <c r="K9"/>
  <c r="L9"/>
  <c r="L19"/>
  <c r="N19"/>
  <c r="M19"/>
  <c r="I19"/>
  <c r="H7"/>
  <c r="H8"/>
  <c r="H9"/>
  <c r="H19"/>
  <c r="E19"/>
  <c r="D19"/>
  <c r="F19"/>
  <c r="L4"/>
  <c r="L5"/>
  <c r="L6"/>
  <c r="L18"/>
  <c r="H4"/>
  <c r="H5"/>
  <c r="H6"/>
  <c r="H18"/>
  <c r="E18"/>
  <c r="D18"/>
  <c r="F18"/>
  <c r="G15"/>
  <c r="E15"/>
  <c r="F15"/>
  <c r="G14"/>
  <c r="E14"/>
  <c r="F14"/>
  <c r="G13"/>
  <c r="E13"/>
  <c r="F13"/>
  <c r="G12"/>
  <c r="F12"/>
  <c r="G11"/>
  <c r="F11"/>
  <c r="G10"/>
  <c r="F10"/>
  <c r="G9"/>
  <c r="F9"/>
  <c r="G8"/>
  <c r="F8"/>
  <c r="G7"/>
  <c r="F7"/>
  <c r="G6"/>
  <c r="E6"/>
  <c r="F6"/>
  <c r="G5"/>
  <c r="E5"/>
  <c r="F5"/>
  <c r="G4"/>
  <c r="E4"/>
  <c r="F4"/>
  <c r="F5" i="8"/>
  <c r="F6"/>
  <c r="F7"/>
  <c r="F8"/>
  <c r="F9"/>
  <c r="F10"/>
  <c r="F11"/>
  <c r="F12"/>
  <c r="F13"/>
  <c r="F14"/>
  <c r="F15"/>
  <c r="F4"/>
  <c r="D18"/>
  <c r="D17"/>
  <c r="C17"/>
</calcChain>
</file>

<file path=xl/sharedStrings.xml><?xml version="1.0" encoding="utf-8"?>
<sst xmlns="http://schemas.openxmlformats.org/spreadsheetml/2006/main" count="406" uniqueCount="124">
  <si>
    <t>Pmf1</t>
    <phoneticPr fontId="4" type="noConversion"/>
  </si>
  <si>
    <t>Nono Avg 9/20/12</t>
    <phoneticPr fontId="4" type="noConversion"/>
  </si>
  <si>
    <t>HKG Corr Fold Change</t>
    <phoneticPr fontId="4" type="noConversion"/>
  </si>
  <si>
    <t>avg RWPE1 ∆CT</t>
    <phoneticPr fontId="4" type="noConversion"/>
  </si>
  <si>
    <t>electric repeat</t>
    <phoneticPr fontId="4" type="noConversion"/>
  </si>
  <si>
    <t xml:space="preserve">manual single </t>
    <phoneticPr fontId="4" type="noConversion"/>
  </si>
  <si>
    <t>avg RWPE1</t>
    <phoneticPr fontId="4" type="noConversion"/>
  </si>
  <si>
    <t>correlation</t>
    <phoneticPr fontId="4" type="noConversion"/>
  </si>
  <si>
    <t>Correlation of Nono from different runs</t>
    <phoneticPr fontId="4" type="noConversion"/>
  </si>
  <si>
    <t>Avg</t>
    <phoneticPr fontId="4" type="noConversion"/>
  </si>
  <si>
    <t>fold change</t>
    <phoneticPr fontId="4" type="noConversion"/>
  </si>
  <si>
    <t>avg</t>
    <phoneticPr fontId="4" type="noConversion"/>
  </si>
  <si>
    <t>FC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</si>
  <si>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</si>
  <si>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</si>
  <si>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</si>
  <si>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</si>
  <si>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</si>
  <si>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</si>
  <si>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</si>
  <si>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</si>
  <si>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</si>
  <si>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</si>
  <si>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</si>
  <si>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</si>
  <si>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</si>
  <si>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</si>
  <si>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</si>
  <si>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</si>
  <si>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</si>
  <si>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</si>
  <si>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</si>
  <si>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</si>
  <si>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</si>
  <si>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</si>
  <si>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</si>
  <si>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</si>
  <si>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</si>
  <si>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</si>
  <si>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</si>
  <si>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</si>
  <si>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</si>
  <si>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</si>
  <si>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</si>
  <si>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</si>
  <si>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</si>
  <si>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</si>
  <si>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</si>
  <si>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</si>
  <si>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</si>
  <si>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</si>
  <si>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</si>
  <si>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</si>
  <si>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</si>
  <si>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</si>
  <si>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</si>
  <si>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</si>
  <si>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</si>
  <si>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</si>
  <si>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</si>
  <si>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</si>
  <si>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</si>
  <si>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</si>
  <si>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</si>
  <si>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</si>
  <si>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</si>
  <si>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</si>
  <si>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</si>
  <si>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</si>
  <si>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</si>
  <si>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</si>
  <si>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</si>
  <si>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</si>
  <si>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</si>
  <si>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</si>
  <si>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</si>
  <si>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</si>
  <si>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</si>
  <si>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</si>
  <si>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</si>
  <si>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</si>
  <si>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</si>
  <si>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</si>
  <si>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</si>
  <si>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</si>
  <si>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</si>
  <si>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</si>
  <si>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N/A</t>
  </si>
  <si>
    <t>H2O</t>
    <phoneticPr fontId="4" type="noConversion"/>
  </si>
  <si>
    <t>gene 1</t>
    <phoneticPr fontId="4" type="noConversion"/>
  </si>
  <si>
    <t xml:space="preserve">H2O </t>
    <phoneticPr fontId="4" type="noConversion"/>
  </si>
  <si>
    <t>gene 2</t>
    <phoneticPr fontId="4" type="noConversion"/>
  </si>
  <si>
    <t>RT</t>
    <phoneticPr fontId="4" type="noConversion"/>
  </si>
  <si>
    <t>gene 1</t>
    <phoneticPr fontId="4" type="noConversion"/>
  </si>
  <si>
    <t>noRT</t>
    <phoneticPr fontId="4" type="noConversion"/>
  </si>
  <si>
    <t>noRT</t>
    <phoneticPr fontId="4" type="noConversion"/>
  </si>
  <si>
    <t>RWPE1</t>
    <phoneticPr fontId="4" type="noConversion"/>
  </si>
  <si>
    <t>CTPE</t>
    <phoneticPr fontId="4" type="noConversion"/>
  </si>
  <si>
    <t>CAsE-PE</t>
    <phoneticPr fontId="4" type="noConversion"/>
  </si>
  <si>
    <t>B26</t>
    <phoneticPr fontId="4" type="noConversion"/>
  </si>
  <si>
    <t>Gene 1</t>
    <phoneticPr fontId="4" type="noConversion"/>
  </si>
  <si>
    <t>average</t>
    <phoneticPr fontId="4" type="noConversion"/>
  </si>
  <si>
    <t>stdev</t>
    <phoneticPr fontId="4" type="noConversion"/>
  </si>
  <si>
    <t>noRT-avg</t>
    <phoneticPr fontId="4" type="noConversion"/>
  </si>
  <si>
    <t>Well</t>
    <phoneticPr fontId="4" type="noConversion"/>
  </si>
  <si>
    <t>CT</t>
    <phoneticPr fontId="4" type="noConversion"/>
  </si>
  <si>
    <t>Tm</t>
    <phoneticPr fontId="4" type="noConversion"/>
  </si>
  <si>
    <t>sample type</t>
    <phoneticPr fontId="4" type="noConversion"/>
  </si>
  <si>
    <t>gene ID</t>
    <phoneticPr fontId="4" type="noConversion"/>
  </si>
  <si>
    <t>CV</t>
    <phoneticPr fontId="4" type="noConversion"/>
  </si>
  <si>
    <t>RWPE1</t>
  </si>
  <si>
    <t>RWPE1</t>
    <phoneticPr fontId="4" type="noConversion"/>
  </si>
  <si>
    <t>CTPE</t>
  </si>
  <si>
    <t>CTPE</t>
    <phoneticPr fontId="4" type="noConversion"/>
  </si>
  <si>
    <t>CAsE-PE</t>
  </si>
  <si>
    <t>CAsE-PE</t>
    <phoneticPr fontId="4" type="noConversion"/>
  </si>
  <si>
    <t>B26</t>
  </si>
  <si>
    <t>B26</t>
    <phoneticPr fontId="4" type="noConversion"/>
  </si>
  <si>
    <t>pval (to RWPE1)</t>
    <phoneticPr fontId="4" type="noConversion"/>
  </si>
  <si>
    <t>∆CT          (GOI-HKG)</t>
    <phoneticPr fontId="4" type="noConversion"/>
  </si>
  <si>
    <t>average 9/20 runs</t>
    <phoneticPr fontId="4" type="noConversion"/>
  </si>
  <si>
    <t>Gene 2</t>
    <phoneticPr fontId="4" type="noConversion"/>
  </si>
  <si>
    <t>9/27/12 - qPCR #27: gene1 = Ntm gene 2 = Pmf1</t>
    <phoneticPr fontId="4" type="noConversion"/>
  </si>
  <si>
    <t>Ntm</t>
    <phoneticPr fontId="4" type="noConversion"/>
  </si>
</sst>
</file>

<file path=xl/styles.xml><?xml version="1.0" encoding="utf-8"?>
<styleSheet xmlns="http://schemas.openxmlformats.org/spreadsheetml/2006/main">
  <numFmts count="12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##.00"/>
    <numFmt numFmtId="169" formatCode="0.00"/>
    <numFmt numFmtId="170" formatCode="###0.00;\-###0.00"/>
    <numFmt numFmtId="171" formatCode="0.00%"/>
    <numFmt numFmtId="172" formatCode="0.000"/>
    <numFmt numFmtId="173" formatCode="0"/>
    <numFmt numFmtId="174" formatCode="0.00000"/>
    <numFmt numFmtId="175" formatCode="0.0000"/>
  </numFmts>
  <fonts count="7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b/>
      <sz val="2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170" fontId="0" fillId="0" borderId="0" xfId="0" applyNumberFormat="1" applyAlignment="1" applyProtection="1">
      <alignment vertical="top"/>
    </xf>
    <xf numFmtId="0" fontId="0" fillId="0" borderId="0" xfId="0" applyAlignment="1">
      <alignment horizontal="center"/>
    </xf>
    <xf numFmtId="0" fontId="3" fillId="0" borderId="0" xfId="0" applyFont="1"/>
    <xf numFmtId="172" fontId="0" fillId="0" borderId="0" xfId="0" applyNumberFormat="1"/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49" fontId="0" fillId="2" borderId="0" xfId="0" applyNumberFormat="1" applyFill="1" applyAlignment="1" applyProtection="1">
      <alignment vertical="top"/>
    </xf>
    <xf numFmtId="170" fontId="0" fillId="2" borderId="0" xfId="0" applyNumberFormat="1" applyFill="1" applyAlignment="1" applyProtection="1">
      <alignment vertical="top"/>
    </xf>
    <xf numFmtId="0" fontId="0" fillId="2" borderId="0" xfId="0" applyFill="1"/>
    <xf numFmtId="49" fontId="0" fillId="3" borderId="0" xfId="0" applyNumberFormat="1" applyFill="1" applyAlignment="1" applyProtection="1">
      <alignment vertical="top"/>
    </xf>
    <xf numFmtId="170" fontId="0" fillId="3" borderId="0" xfId="0" applyNumberFormat="1" applyFill="1" applyAlignment="1" applyProtection="1">
      <alignment vertical="top"/>
    </xf>
    <xf numFmtId="0" fontId="0" fillId="3" borderId="0" xfId="0" applyFill="1"/>
    <xf numFmtId="0" fontId="2" fillId="0" borderId="0" xfId="0" applyFont="1"/>
    <xf numFmtId="0" fontId="2" fillId="0" borderId="1" xfId="0" applyFont="1" applyBorder="1"/>
    <xf numFmtId="49" fontId="0" fillId="3" borderId="1" xfId="0" applyNumberFormat="1" applyFill="1" applyBorder="1" applyAlignment="1" applyProtection="1">
      <alignment vertical="top"/>
    </xf>
    <xf numFmtId="170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2" xfId="0" applyNumberFormat="1" applyFill="1" applyBorder="1" applyAlignment="1" applyProtection="1">
      <alignment vertical="top"/>
    </xf>
    <xf numFmtId="170" fontId="0" fillId="2" borderId="2" xfId="0" applyNumberFormat="1" applyFill="1" applyBorder="1" applyAlignment="1" applyProtection="1">
      <alignment vertical="top"/>
    </xf>
    <xf numFmtId="0" fontId="0" fillId="2" borderId="2" xfId="0" applyFill="1" applyBorder="1"/>
    <xf numFmtId="49" fontId="0" fillId="3" borderId="2" xfId="0" applyNumberFormat="1" applyFill="1" applyBorder="1" applyAlignment="1" applyProtection="1">
      <alignment vertical="top"/>
    </xf>
    <xf numFmtId="170" fontId="0" fillId="3" borderId="2" xfId="0" applyNumberFormat="1" applyFill="1" applyBorder="1" applyAlignment="1" applyProtection="1">
      <alignment vertical="top"/>
    </xf>
    <xf numFmtId="0" fontId="0" fillId="3" borderId="2" xfId="0" applyFill="1" applyBorder="1"/>
    <xf numFmtId="0" fontId="5" fillId="0" borderId="0" xfId="0" applyFont="1"/>
    <xf numFmtId="171" fontId="0" fillId="0" borderId="0" xfId="0" applyNumberFormat="1" applyAlignment="1">
      <alignment horizontal="center"/>
    </xf>
    <xf numFmtId="0" fontId="2" fillId="3" borderId="0" xfId="0" applyFont="1" applyFill="1"/>
    <xf numFmtId="0" fontId="0" fillId="3" borderId="0" xfId="0" applyFill="1" applyAlignment="1">
      <alignment horizontal="center"/>
    </xf>
    <xf numFmtId="171" fontId="0" fillId="0" borderId="0" xfId="0" applyNumberFormat="1" applyAlignment="1">
      <alignment horizontal="center"/>
    </xf>
    <xf numFmtId="0" fontId="0" fillId="0" borderId="2" xfId="0" applyBorder="1"/>
    <xf numFmtId="169" fontId="0" fillId="0" borderId="2" xfId="0" applyNumberFormat="1" applyBorder="1" applyAlignment="1">
      <alignment horizontal="center"/>
    </xf>
    <xf numFmtId="171" fontId="0" fillId="0" borderId="2" xfId="0" applyNumberFormat="1" applyBorder="1" applyAlignment="1">
      <alignment horizontal="center"/>
    </xf>
    <xf numFmtId="0" fontId="0" fillId="0" borderId="3" xfId="0" applyBorder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9" fontId="0" fillId="0" borderId="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72" fontId="0" fillId="0" borderId="0" xfId="0" applyNumberFormat="1" applyAlignment="1">
      <alignment horizontal="center"/>
    </xf>
    <xf numFmtId="0" fontId="6" fillId="3" borderId="0" xfId="0" applyFont="1" applyFill="1"/>
    <xf numFmtId="169" fontId="0" fillId="0" borderId="2" xfId="0" applyNumberFormat="1" applyBorder="1" applyAlignment="1">
      <alignment horizontal="center"/>
    </xf>
    <xf numFmtId="14" fontId="0" fillId="0" borderId="0" xfId="0" applyNumberFormat="1"/>
    <xf numFmtId="2" fontId="0" fillId="0" borderId="0" xfId="0" applyNumberFormat="1"/>
    <xf numFmtId="0" fontId="3" fillId="0" borderId="0" xfId="0" applyFont="1" applyFill="1" applyBorder="1" applyAlignment="1">
      <alignment horizontal="center" wrapText="1"/>
    </xf>
    <xf numFmtId="169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4" xfId="0" applyBorder="1" applyAlignment="1">
      <alignment horizontal="right"/>
    </xf>
    <xf numFmtId="169" fontId="0" fillId="0" borderId="5" xfId="0" applyNumberFormat="1" applyBorder="1" applyAlignment="1">
      <alignment horizontal="center"/>
    </xf>
    <xf numFmtId="169" fontId="0" fillId="0" borderId="2" xfId="0" applyNumberFormat="1" applyBorder="1" applyAlignment="1">
      <alignment horizontal="center"/>
    </xf>
    <xf numFmtId="49" fontId="0" fillId="2" borderId="0" xfId="0" applyNumberFormat="1" applyFill="1" applyAlignment="1" applyProtection="1">
      <alignment horizontal="center" vertical="top"/>
    </xf>
    <xf numFmtId="168" fontId="0" fillId="3" borderId="1" xfId="0" applyNumberFormat="1" applyFill="1" applyBorder="1" applyAlignment="1" applyProtection="1">
      <alignment horizontal="center" vertical="top"/>
    </xf>
    <xf numFmtId="168" fontId="0" fillId="2" borderId="0" xfId="0" applyNumberFormat="1" applyFill="1" applyAlignment="1" applyProtection="1">
      <alignment horizontal="center" vertical="top"/>
    </xf>
    <xf numFmtId="168" fontId="0" fillId="2" borderId="2" xfId="0" applyNumberFormat="1" applyFill="1" applyBorder="1" applyAlignment="1" applyProtection="1">
      <alignment horizontal="center" vertical="top"/>
    </xf>
    <xf numFmtId="49" fontId="0" fillId="2" borderId="2" xfId="0" applyNumberFormat="1" applyFill="1" applyBorder="1" applyAlignment="1" applyProtection="1">
      <alignment horizontal="center" vertical="top"/>
    </xf>
    <xf numFmtId="168" fontId="0" fillId="3" borderId="0" xfId="0" applyNumberFormat="1" applyFill="1" applyAlignment="1" applyProtection="1">
      <alignment horizontal="center" vertical="top"/>
    </xf>
    <xf numFmtId="168" fontId="0" fillId="3" borderId="2" xfId="0" applyNumberFormat="1" applyFill="1" applyBorder="1" applyAlignment="1" applyProtection="1">
      <alignment horizontal="center" vertical="top"/>
    </xf>
    <xf numFmtId="49" fontId="0" fillId="3" borderId="0" xfId="0" applyNumberFormat="1" applyFill="1" applyAlignment="1" applyProtection="1">
      <alignment horizontal="center" vertical="top"/>
    </xf>
    <xf numFmtId="168" fontId="0" fillId="0" borderId="0" xfId="0" applyNumberFormat="1"/>
    <xf numFmtId="169" fontId="0" fillId="0" borderId="0" xfId="0" applyNumberFormat="1" applyAlignment="1">
      <alignment horizontal="center"/>
    </xf>
    <xf numFmtId="169" fontId="0" fillId="0" borderId="2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169" fontId="0" fillId="0" borderId="2" xfId="0" applyNumberFormat="1" applyBorder="1" applyAlignment="1">
      <alignment horizontal="center"/>
    </xf>
    <xf numFmtId="169" fontId="0" fillId="0" borderId="2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74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169" fontId="0" fillId="0" borderId="0" xfId="0" applyNumberFormat="1"/>
    <xf numFmtId="173" fontId="0" fillId="0" borderId="0" xfId="0" applyNumberFormat="1"/>
    <xf numFmtId="169" fontId="0" fillId="3" borderId="0" xfId="0" applyNumberFormat="1" applyFill="1" applyAlignment="1">
      <alignment horizontal="center"/>
    </xf>
    <xf numFmtId="171" fontId="0" fillId="3" borderId="0" xfId="0" applyNumberFormat="1" applyFill="1" applyAlignment="1">
      <alignment horizontal="center"/>
    </xf>
    <xf numFmtId="169" fontId="0" fillId="3" borderId="2" xfId="0" applyNumberFormat="1" applyFill="1" applyBorder="1" applyAlignment="1">
      <alignment horizontal="center"/>
    </xf>
    <xf numFmtId="171" fontId="0" fillId="3" borderId="2" xfId="0" applyNumberFormat="1" applyFill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0" xfId="0" applyNumberFormat="1"/>
    <xf numFmtId="175" fontId="0" fillId="0" borderId="0" xfId="0" applyNumberFormat="1" applyAlignment="1">
      <alignment horizontal="center"/>
    </xf>
    <xf numFmtId="175" fontId="0" fillId="0" borderId="2" xfId="0" applyNumberFormat="1" applyBorder="1" applyAlignment="1">
      <alignment horizontal="center"/>
    </xf>
  </cellXfs>
  <cellStyles count="1">
    <cellStyle name="Normal" xfId="0" builtinId="0"/>
  </cellStyles>
  <dxfs count="4"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</dxfs>
  <tableStyles count="0" defaultTableStyle="TableStyleMedium9"/>
  <colors>
    <mruColors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B</c:v>
          </c:tx>
          <c:spPr>
            <a:ln w="28575">
              <a:noFill/>
            </a:ln>
          </c:spPr>
          <c:yVal>
            <c:numRef>
              <c:f>'Raw Data'!$B$5:$B$16</c:f>
              <c:numCache>
                <c:formatCode>##.00</c:formatCode>
                <c:ptCount val="12"/>
                <c:pt idx="0">
                  <c:v>27.11843447180204</c:v>
                </c:pt>
                <c:pt idx="3">
                  <c:v>31.7307234416393</c:v>
                </c:pt>
                <c:pt idx="4">
                  <c:v>27.13260639826198</c:v>
                </c:pt>
                <c:pt idx="7">
                  <c:v>31.87598748612542</c:v>
                </c:pt>
                <c:pt idx="8">
                  <c:v>26.94285867301962</c:v>
                </c:pt>
                <c:pt idx="11">
                  <c:v>30.94192104656113</c:v>
                </c:pt>
              </c:numCache>
            </c:numRef>
          </c:yVal>
        </c:ser>
        <c:ser>
          <c:idx val="1"/>
          <c:order val="1"/>
          <c:tx>
            <c:v>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Data'!$B$17:$B$28</c:f>
              <c:numCache>
                <c:formatCode>##.00</c:formatCode>
                <c:ptCount val="12"/>
                <c:pt idx="0">
                  <c:v>26.96413512213318</c:v>
                </c:pt>
                <c:pt idx="2">
                  <c:v>36.74784754786265</c:v>
                </c:pt>
                <c:pt idx="3">
                  <c:v>32.34070133914008</c:v>
                </c:pt>
                <c:pt idx="4">
                  <c:v>27.24271664368196</c:v>
                </c:pt>
                <c:pt idx="7">
                  <c:v>32.04688034502</c:v>
                </c:pt>
                <c:pt idx="8">
                  <c:v>27.19521040259522</c:v>
                </c:pt>
                <c:pt idx="11">
                  <c:v>31.38530645162141</c:v>
                </c:pt>
              </c:numCache>
            </c:numRef>
          </c:yVal>
        </c:ser>
        <c:ser>
          <c:idx val="2"/>
          <c:order val="2"/>
          <c:tx>
            <c:v>E</c:v>
          </c:tx>
          <c:spPr>
            <a:ln w="28575">
              <a:noFill/>
            </a:ln>
          </c:spPr>
          <c:yVal>
            <c:numRef>
              <c:f>'Raw Data'!$B$41:$B$52</c:f>
              <c:numCache>
                <c:formatCode>##.00</c:formatCode>
                <c:ptCount val="12"/>
                <c:pt idx="0">
                  <c:v>27.52229985015677</c:v>
                </c:pt>
                <c:pt idx="1">
                  <c:v>28.3177393333614</c:v>
                </c:pt>
                <c:pt idx="2">
                  <c:v>27.47356932613964</c:v>
                </c:pt>
                <c:pt idx="3">
                  <c:v>27.3916074017309</c:v>
                </c:pt>
                <c:pt idx="4">
                  <c:v>27.72495197832943</c:v>
                </c:pt>
                <c:pt idx="5">
                  <c:v>28.59998045403444</c:v>
                </c:pt>
                <c:pt idx="6">
                  <c:v>28.00873670077127</c:v>
                </c:pt>
                <c:pt idx="7">
                  <c:v>27.40624928240139</c:v>
                </c:pt>
                <c:pt idx="8">
                  <c:v>27.65889752645682</c:v>
                </c:pt>
                <c:pt idx="9">
                  <c:v>28.66436710225211</c:v>
                </c:pt>
                <c:pt idx="10">
                  <c:v>27.58940963393946</c:v>
                </c:pt>
                <c:pt idx="11">
                  <c:v>27.30283604818382</c:v>
                </c:pt>
              </c:numCache>
            </c:numRef>
          </c:yVal>
        </c:ser>
        <c:ser>
          <c:idx val="3"/>
          <c:order val="3"/>
          <c:tx>
            <c:v>F</c:v>
          </c:tx>
          <c:spPr>
            <a:ln w="28575">
              <a:noFill/>
            </a:ln>
          </c:spPr>
          <c:yVal>
            <c:numRef>
              <c:f>'Raw Data'!$B$53:$B$64</c:f>
              <c:numCache>
                <c:formatCode>##.00</c:formatCode>
                <c:ptCount val="12"/>
                <c:pt idx="0">
                  <c:v>27.67810662567666</c:v>
                </c:pt>
                <c:pt idx="1">
                  <c:v>28.33884092505975</c:v>
                </c:pt>
                <c:pt idx="2">
                  <c:v>27.84271322353887</c:v>
                </c:pt>
                <c:pt idx="3">
                  <c:v>27.70792055851223</c:v>
                </c:pt>
                <c:pt idx="4">
                  <c:v>27.82242994557408</c:v>
                </c:pt>
                <c:pt idx="5">
                  <c:v>28.59587900065266</c:v>
                </c:pt>
                <c:pt idx="6">
                  <c:v>27.77508296322686</c:v>
                </c:pt>
                <c:pt idx="7">
                  <c:v>27.52982045795105</c:v>
                </c:pt>
                <c:pt idx="8">
                  <c:v>27.53347773507625</c:v>
                </c:pt>
                <c:pt idx="9">
                  <c:v>28.1933351881648</c:v>
                </c:pt>
                <c:pt idx="10">
                  <c:v>27.56216881011945</c:v>
                </c:pt>
                <c:pt idx="11">
                  <c:v>27.42834722480814</c:v>
                </c:pt>
              </c:numCache>
            </c:numRef>
          </c:yVal>
        </c:ser>
        <c:axId val="734369000"/>
        <c:axId val="734378312"/>
      </c:scatterChart>
      <c:valAx>
        <c:axId val="734369000"/>
        <c:scaling>
          <c:orientation val="minMax"/>
          <c:max val="12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  <c:layout/>
        </c:title>
        <c:tickLblPos val="nextTo"/>
        <c:crossAx val="734378312"/>
        <c:crosses val="autoZero"/>
        <c:crossBetween val="midCat"/>
      </c:valAx>
      <c:valAx>
        <c:axId val="734378312"/>
        <c:scaling>
          <c:orientation val="minMax"/>
          <c:max val="30.0"/>
          <c:min val="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  <c:layout/>
        </c:title>
        <c:numFmt formatCode="0" sourceLinked="0"/>
        <c:tickLblPos val="nextTo"/>
        <c:crossAx val="7343690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Pmf1- HKG Corrected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Analysis!$L$44:$L$46</c:f>
              <c:numCache>
                <c:formatCode>0.00</c:formatCode>
                <c:ptCount val="3"/>
                <c:pt idx="0">
                  <c:v>0.988090503072218</c:v>
                </c:pt>
                <c:pt idx="1">
                  <c:v>1.013303129327917</c:v>
                </c:pt>
                <c:pt idx="2">
                  <c:v>0.99876632501162</c:v>
                </c:pt>
              </c:numCache>
            </c:numRef>
          </c:yVal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Analysis!$L$47:$L$49</c:f>
              <c:numCache>
                <c:formatCode>0.00</c:formatCode>
                <c:ptCount val="3"/>
                <c:pt idx="0">
                  <c:v>0.762510734776146</c:v>
                </c:pt>
                <c:pt idx="1">
                  <c:v>0.734061011748917</c:v>
                </c:pt>
                <c:pt idx="2">
                  <c:v>0.7839648115059</c:v>
                </c:pt>
              </c:numCache>
            </c:numRef>
          </c:yVal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Analysis!$L$50:$L$52</c:f>
              <c:numCache>
                <c:formatCode>0.00</c:formatCode>
                <c:ptCount val="3"/>
                <c:pt idx="0">
                  <c:v>1.28131900772422</c:v>
                </c:pt>
                <c:pt idx="1">
                  <c:v>1.267965054492767</c:v>
                </c:pt>
                <c:pt idx="2">
                  <c:v>1.366448805876146</c:v>
                </c:pt>
              </c:numCache>
            </c:numRef>
          </c:yVal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Analysis!$L$53:$L$55</c:f>
              <c:numCache>
                <c:formatCode>0.00</c:formatCode>
                <c:ptCount val="3"/>
                <c:pt idx="0">
                  <c:v>1.249223392690717</c:v>
                </c:pt>
                <c:pt idx="1">
                  <c:v>1.323908697166725</c:v>
                </c:pt>
                <c:pt idx="2">
                  <c:v>1.086356757463827</c:v>
                </c:pt>
              </c:numCache>
            </c:numRef>
          </c:yVal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Analysis!$L$58:$L$61</c:f>
              <c:numCache>
                <c:formatCode>0</c:formatCode>
                <c:ptCount val="4"/>
                <c:pt idx="0">
                  <c:v>1.0</c:v>
                </c:pt>
                <c:pt idx="1">
                  <c:v>0.759903124017078</c:v>
                </c:pt>
                <c:pt idx="2">
                  <c:v>1.304525700401111</c:v>
                </c:pt>
                <c:pt idx="3">
                  <c:v>1.215691941338008</c:v>
                </c:pt>
              </c:numCache>
            </c:numRef>
          </c:yVal>
        </c:ser>
        <c:axId val="513915272"/>
        <c:axId val="610900472"/>
      </c:scatterChart>
      <c:valAx>
        <c:axId val="513915272"/>
        <c:scaling>
          <c:orientation val="minMax"/>
        </c:scaling>
        <c:delete val="1"/>
        <c:axPos val="b"/>
        <c:numFmt formatCode="General" sourceLinked="1"/>
        <c:tickLblPos val="nextTo"/>
        <c:crossAx val="610900472"/>
        <c:crosses val="autoZero"/>
        <c:crossBetween val="midCat"/>
      </c:valAx>
      <c:valAx>
        <c:axId val="610900472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</c:title>
        <c:numFmt formatCode="0.0" sourceLinked="0"/>
        <c:tickLblPos val="nextTo"/>
        <c:crossAx val="51391527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Ntm - HKG Corrected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1.041052016345907</c:v>
                </c:pt>
                <c:pt idx="1">
                  <c:v>0.940607949969591</c:v>
                </c:pt>
                <c:pt idx="2">
                  <c:v>1.021219091559735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0.00124596512614627</c:v>
                </c:pt>
                <c:pt idx="1">
                  <c:v>0.0</c:v>
                </c:pt>
                <c:pt idx="2">
                  <c:v>0.0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0.0326587766643707</c:v>
                </c:pt>
                <c:pt idx="1">
                  <c:v>0.03438428214396</c:v>
                </c:pt>
                <c:pt idx="2">
                  <c:v>0.0597761256448894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Analysis!$H$18:$H$21</c:f>
              <c:numCache>
                <c:formatCode>0.00000</c:formatCode>
                <c:ptCount val="4"/>
                <c:pt idx="0" formatCode="0">
                  <c:v>1.000000000000001</c:v>
                </c:pt>
                <c:pt idx="1">
                  <c:v>0.0</c:v>
                </c:pt>
                <c:pt idx="2">
                  <c:v>0.0</c:v>
                </c:pt>
                <c:pt idx="3" formatCode="0.000">
                  <c:v>0.0406408278508029</c:v>
                </c:pt>
              </c:numCache>
            </c:numRef>
          </c:yVal>
        </c:ser>
        <c:axId val="514391496"/>
        <c:axId val="513809704"/>
      </c:scatterChart>
      <c:valAx>
        <c:axId val="514391496"/>
        <c:scaling>
          <c:orientation val="minMax"/>
        </c:scaling>
        <c:delete val="1"/>
        <c:axPos val="b"/>
        <c:numFmt formatCode="General" sourceLinked="1"/>
        <c:tickLblPos val="nextTo"/>
        <c:crossAx val="513809704"/>
        <c:crosses val="autoZero"/>
        <c:crossBetween val="midCat"/>
      </c:valAx>
      <c:valAx>
        <c:axId val="513809704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  <c:layout/>
        </c:title>
        <c:numFmt formatCode="0.0000" sourceLinked="0"/>
        <c:tickLblPos val="nextTo"/>
        <c:crossAx val="5143914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Ntm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Analysis!$E$4:$E$15</c:f>
                <c:numCache>
                  <c:formatCode>General</c:formatCode>
                  <c:ptCount val="12"/>
                  <c:pt idx="0">
                    <c:v>0.109106116483822</c:v>
                  </c:pt>
                  <c:pt idx="1">
                    <c:v>0.077859701212332</c:v>
                  </c:pt>
                  <c:pt idx="2">
                    <c:v>0.178439619227611</c:v>
                  </c:pt>
                  <c:pt idx="3">
                    <c:v>0.0</c:v>
                  </c:pt>
                  <c:pt idx="4">
                    <c:v>0.0</c:v>
                  </c:pt>
                  <c:pt idx="5">
                    <c:v>0.0</c:v>
                  </c:pt>
                  <c:pt idx="6">
                    <c:v>0.0</c:v>
                  </c:pt>
                  <c:pt idx="7">
                    <c:v>0.0</c:v>
                  </c:pt>
                  <c:pt idx="8">
                    <c:v>0.0</c:v>
                  </c:pt>
                  <c:pt idx="9">
                    <c:v>0.431319507696392</c:v>
                  </c:pt>
                  <c:pt idx="10">
                    <c:v>0.120839499381594</c:v>
                  </c:pt>
                  <c:pt idx="11">
                    <c:v>0.313520826597654</c:v>
                  </c:pt>
                </c:numCache>
              </c:numRef>
            </c:plus>
            <c:minus>
              <c:numRef>
                <c:f>Analysis!$E$4:$E$15</c:f>
                <c:numCache>
                  <c:formatCode>General</c:formatCode>
                  <c:ptCount val="12"/>
                  <c:pt idx="0">
                    <c:v>0.109106116483822</c:v>
                  </c:pt>
                  <c:pt idx="1">
                    <c:v>0.077859701212332</c:v>
                  </c:pt>
                  <c:pt idx="2">
                    <c:v>0.178439619227611</c:v>
                  </c:pt>
                  <c:pt idx="3">
                    <c:v>0.0</c:v>
                  </c:pt>
                  <c:pt idx="4">
                    <c:v>0.0</c:v>
                  </c:pt>
                  <c:pt idx="5">
                    <c:v>0.0</c:v>
                  </c:pt>
                  <c:pt idx="6">
                    <c:v>0.0</c:v>
                  </c:pt>
                  <c:pt idx="7">
                    <c:v>0.0</c:v>
                  </c:pt>
                  <c:pt idx="8">
                    <c:v>0.0</c:v>
                  </c:pt>
                  <c:pt idx="9">
                    <c:v>0.431319507696392</c:v>
                  </c:pt>
                  <c:pt idx="10">
                    <c:v>0.120839499381594</c:v>
                  </c:pt>
                  <c:pt idx="11">
                    <c:v>0.313520826597654</c:v>
                  </c:pt>
                </c:numCache>
              </c:numRef>
            </c:minus>
          </c:errBars>
          <c:cat>
            <c:strRef>
              <c:f>'Analysis (2)'!$B$4:$B$15</c:f>
              <c:strCache>
                <c:ptCount val="12"/>
                <c:pt idx="0">
                  <c:v>RWPE1</c:v>
                </c:pt>
                <c:pt idx="1">
                  <c:v>RWPE1</c:v>
                </c:pt>
                <c:pt idx="2">
                  <c:v>RWPE1</c:v>
                </c:pt>
                <c:pt idx="3">
                  <c:v>CTPE</c:v>
                </c:pt>
                <c:pt idx="4">
                  <c:v>CTPE</c:v>
                </c:pt>
                <c:pt idx="5">
                  <c:v>CTPE</c:v>
                </c:pt>
                <c:pt idx="6">
                  <c:v>CAsE-PE</c:v>
                </c:pt>
                <c:pt idx="7">
                  <c:v>CAsE-PE</c:v>
                </c:pt>
                <c:pt idx="8">
                  <c:v>CAsE-PE</c:v>
                </c:pt>
                <c:pt idx="9">
                  <c:v>B26</c:v>
                </c:pt>
                <c:pt idx="10">
                  <c:v>B26</c:v>
                </c:pt>
                <c:pt idx="11">
                  <c:v>B26</c:v>
                </c:pt>
              </c:strCache>
            </c:strRef>
          </c:cat>
          <c:val>
            <c:numRef>
              <c:f>'Analysis (2)'!$C$4:$C$15</c:f>
              <c:numCache>
                <c:formatCode>General</c:formatCode>
                <c:ptCount val="1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1.0</c:v>
                </c:pt>
                <c:pt idx="4">
                  <c:v>2.0</c:v>
                </c:pt>
                <c:pt idx="5">
                  <c:v>3.0</c:v>
                </c:pt>
                <c:pt idx="6">
                  <c:v>1.0</c:v>
                </c:pt>
                <c:pt idx="7">
                  <c:v>2.0</c:v>
                </c:pt>
                <c:pt idx="8">
                  <c:v>3.0</c:v>
                </c:pt>
                <c:pt idx="9">
                  <c:v>1.0</c:v>
                </c:pt>
                <c:pt idx="10">
                  <c:v>2.0</c:v>
                </c:pt>
                <c:pt idx="11">
                  <c:v>3.0</c:v>
                </c:pt>
              </c:numCache>
            </c:numRef>
          </c:val>
        </c:ser>
        <c:ser>
          <c:idx val="1"/>
          <c:order val="1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cat>
            <c:strRef>
              <c:f>'Analysis (2)'!$B$4:$B$15</c:f>
              <c:strCache>
                <c:ptCount val="12"/>
                <c:pt idx="0">
                  <c:v>RWPE1</c:v>
                </c:pt>
                <c:pt idx="1">
                  <c:v>RWPE1</c:v>
                </c:pt>
                <c:pt idx="2">
                  <c:v>RWPE1</c:v>
                </c:pt>
                <c:pt idx="3">
                  <c:v>CTPE</c:v>
                </c:pt>
                <c:pt idx="4">
                  <c:v>CTPE</c:v>
                </c:pt>
                <c:pt idx="5">
                  <c:v>CTPE</c:v>
                </c:pt>
                <c:pt idx="6">
                  <c:v>CAsE-PE</c:v>
                </c:pt>
                <c:pt idx="7">
                  <c:v>CAsE-PE</c:v>
                </c:pt>
                <c:pt idx="8">
                  <c:v>CAsE-PE</c:v>
                </c:pt>
                <c:pt idx="9">
                  <c:v>B26</c:v>
                </c:pt>
                <c:pt idx="10">
                  <c:v>B26</c:v>
                </c:pt>
                <c:pt idx="11">
                  <c:v>B26</c:v>
                </c:pt>
              </c:strCache>
            </c:strRef>
          </c:cat>
          <c:val>
            <c:numRef>
              <c:f>'Analysis (2)'!$D$4:$D$15</c:f>
              <c:numCache>
                <c:formatCode>0.00</c:formatCode>
                <c:ptCount val="12"/>
                <c:pt idx="0">
                  <c:v>27.04128479696761</c:v>
                </c:pt>
                <c:pt idx="1">
                  <c:v>27.18766152097197</c:v>
                </c:pt>
                <c:pt idx="2">
                  <c:v>27.06903453780742</c:v>
                </c:pt>
                <c:pt idx="3">
                  <c:v>40.0</c:v>
                </c:pt>
                <c:pt idx="4">
                  <c:v>40.0</c:v>
                </c:pt>
                <c:pt idx="5">
                  <c:v>40.0</c:v>
                </c:pt>
                <c:pt idx="6">
                  <c:v>38.37392377393132</c:v>
                </c:pt>
                <c:pt idx="7">
                  <c:v>40.0</c:v>
                </c:pt>
                <c:pt idx="8">
                  <c:v>40.0</c:v>
                </c:pt>
                <c:pt idx="9">
                  <c:v>32.0357123903897</c:v>
                </c:pt>
                <c:pt idx="10">
                  <c:v>31.96143391557271</c:v>
                </c:pt>
                <c:pt idx="11">
                  <c:v>31.16361374909127</c:v>
                </c:pt>
              </c:numCache>
            </c:numRef>
          </c:val>
        </c:ser>
        <c:axId val="735282280"/>
        <c:axId val="735285432"/>
      </c:barChart>
      <c:catAx>
        <c:axId val="735282280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35285432"/>
        <c:crosses val="autoZero"/>
        <c:auto val="1"/>
        <c:lblAlgn val="ctr"/>
        <c:lblOffset val="100"/>
      </c:catAx>
      <c:valAx>
        <c:axId val="735285432"/>
        <c:scaling>
          <c:orientation val="minMax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735282280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Ntm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'Analysis (2)'!$B$4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'Analysis (2)'!$D$4:$D$6</c:f>
              <c:numCache>
                <c:formatCode>0.00</c:formatCode>
                <c:ptCount val="3"/>
                <c:pt idx="0">
                  <c:v>27.04128479696761</c:v>
                </c:pt>
                <c:pt idx="1">
                  <c:v>27.18766152097197</c:v>
                </c:pt>
                <c:pt idx="2">
                  <c:v>27.06903453780742</c:v>
                </c:pt>
              </c:numCache>
            </c:numRef>
          </c:yVal>
        </c:ser>
        <c:ser>
          <c:idx val="1"/>
          <c:order val="1"/>
          <c:tx>
            <c:strRef>
              <c:f>'Analysis (2)'!$B$7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'Analysis (2)'!$D$7:$D$9</c:f>
              <c:numCache>
                <c:formatCode>0.00</c:formatCode>
                <c:ptCount val="3"/>
                <c:pt idx="0">
                  <c:v>40.0</c:v>
                </c:pt>
                <c:pt idx="1">
                  <c:v>40.0</c:v>
                </c:pt>
                <c:pt idx="2">
                  <c:v>40.0</c:v>
                </c:pt>
              </c:numCache>
            </c:numRef>
          </c:yVal>
        </c:ser>
        <c:ser>
          <c:idx val="2"/>
          <c:order val="2"/>
          <c:tx>
            <c:strRef>
              <c:f>'Analysis (2)'!$B$10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'Analysis (2)'!$D$10:$D$12</c:f>
              <c:numCache>
                <c:formatCode>0.00</c:formatCode>
                <c:ptCount val="3"/>
                <c:pt idx="0">
                  <c:v>38.37392377393132</c:v>
                </c:pt>
                <c:pt idx="1">
                  <c:v>40.0</c:v>
                </c:pt>
                <c:pt idx="2">
                  <c:v>40.0</c:v>
                </c:pt>
              </c:numCache>
            </c:numRef>
          </c:yVal>
        </c:ser>
        <c:ser>
          <c:idx val="3"/>
          <c:order val="3"/>
          <c:tx>
            <c:strRef>
              <c:f>'Analysis (2)'!$B$13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'Analysis (2)'!$D$13:$D$15</c:f>
              <c:numCache>
                <c:formatCode>0.00</c:formatCode>
                <c:ptCount val="3"/>
                <c:pt idx="0">
                  <c:v>32.0357123903897</c:v>
                </c:pt>
                <c:pt idx="1">
                  <c:v>31.96143391557271</c:v>
                </c:pt>
                <c:pt idx="2">
                  <c:v>31.16361374909127</c:v>
                </c:pt>
              </c:numCache>
            </c:numRef>
          </c:yVal>
        </c:ser>
        <c:ser>
          <c:idx val="4"/>
          <c:order val="4"/>
          <c:tx>
            <c:strRef>
              <c:f>'Analysis (2)'!$B$17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'Analysis (2)'!$A$18:$A$21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'Analysis (2)'!$D$18:$D$21</c:f>
              <c:numCache>
                <c:formatCode>0.00</c:formatCode>
                <c:ptCount val="4"/>
                <c:pt idx="0">
                  <c:v>27.09932695191567</c:v>
                </c:pt>
                <c:pt idx="1">
                  <c:v>40.0</c:v>
                </c:pt>
                <c:pt idx="2">
                  <c:v>39.45797459131044</c:v>
                </c:pt>
                <c:pt idx="3">
                  <c:v>31.72025335168456</c:v>
                </c:pt>
              </c:numCache>
            </c:numRef>
          </c:yVal>
        </c:ser>
        <c:axId val="513891912"/>
        <c:axId val="611104872"/>
      </c:scatterChart>
      <c:valAx>
        <c:axId val="513891912"/>
        <c:scaling>
          <c:orientation val="minMax"/>
        </c:scaling>
        <c:delete val="1"/>
        <c:axPos val="b"/>
        <c:numFmt formatCode="General" sourceLinked="1"/>
        <c:tickLblPos val="nextTo"/>
        <c:crossAx val="611104872"/>
        <c:crosses val="autoZero"/>
        <c:crossBetween val="midCat"/>
      </c:valAx>
      <c:valAx>
        <c:axId val="611104872"/>
        <c:scaling>
          <c:orientation val="minMax"/>
          <c:max val="40.0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5138919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Ntm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'Analysis (2)'!$B$4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'Analysis (2)'!$H$4:$H$6</c:f>
              <c:numCache>
                <c:formatCode>0.00</c:formatCode>
                <c:ptCount val="3"/>
                <c:pt idx="0">
                  <c:v>1.041052016345907</c:v>
                </c:pt>
                <c:pt idx="1">
                  <c:v>0.940607949969591</c:v>
                </c:pt>
                <c:pt idx="2">
                  <c:v>1.021219091559735</c:v>
                </c:pt>
              </c:numCache>
            </c:numRef>
          </c:yVal>
        </c:ser>
        <c:ser>
          <c:idx val="1"/>
          <c:order val="1"/>
          <c:tx>
            <c:strRef>
              <c:f>'Analysis (2)'!$B$7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'Analysis (2)'!$H$7:$H$9</c:f>
              <c:numCache>
                <c:formatCode>0.00</c:formatCode>
                <c:ptCount val="3"/>
                <c:pt idx="0">
                  <c:v>0.000130770699940522</c:v>
                </c:pt>
                <c:pt idx="1">
                  <c:v>0.000130770699940522</c:v>
                </c:pt>
                <c:pt idx="2">
                  <c:v>0.000130770699940522</c:v>
                </c:pt>
              </c:numCache>
            </c:numRef>
          </c:yVal>
        </c:ser>
        <c:ser>
          <c:idx val="2"/>
          <c:order val="2"/>
          <c:tx>
            <c:strRef>
              <c:f>'Analysis (2)'!$B$10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'Analysis (2)'!$H$10:$H$12</c:f>
              <c:numCache>
                <c:formatCode>0.00</c:formatCode>
                <c:ptCount val="3"/>
                <c:pt idx="0">
                  <c:v>0.000403652984192647</c:v>
                </c:pt>
                <c:pt idx="1">
                  <c:v>0.000130770699940522</c:v>
                </c:pt>
                <c:pt idx="2">
                  <c:v>0.000130770699940522</c:v>
                </c:pt>
              </c:numCache>
            </c:numRef>
          </c:yVal>
        </c:ser>
        <c:ser>
          <c:idx val="3"/>
          <c:order val="3"/>
          <c:tx>
            <c:strRef>
              <c:f>'Analysis (2)'!$B$13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'Analysis (2)'!$H$13:$H$15</c:f>
              <c:numCache>
                <c:formatCode>0.00</c:formatCode>
                <c:ptCount val="3"/>
                <c:pt idx="0">
                  <c:v>0.0326587766643707</c:v>
                </c:pt>
                <c:pt idx="1">
                  <c:v>0.03438428214396</c:v>
                </c:pt>
                <c:pt idx="2">
                  <c:v>0.0597761256448894</c:v>
                </c:pt>
              </c:numCache>
            </c:numRef>
          </c:yVal>
        </c:ser>
        <c:ser>
          <c:idx val="4"/>
          <c:order val="4"/>
          <c:tx>
            <c:strRef>
              <c:f>'Analysis (2)'!$B$17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'Analysis (2)'!$A$18:$A$21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'Analysis (2)'!$H$18:$H$21</c:f>
              <c:numCache>
                <c:formatCode>0.00000</c:formatCode>
                <c:ptCount val="4"/>
                <c:pt idx="0" formatCode="0">
                  <c:v>1.000000000000001</c:v>
                </c:pt>
                <c:pt idx="1">
                  <c:v>0.000130770699940522</c:v>
                </c:pt>
                <c:pt idx="2">
                  <c:v>0.000190404125789304</c:v>
                </c:pt>
                <c:pt idx="3" formatCode="0.000">
                  <c:v>0.0406408278508029</c:v>
                </c:pt>
              </c:numCache>
            </c:numRef>
          </c:yVal>
        </c:ser>
        <c:axId val="513983416"/>
        <c:axId val="610821384"/>
      </c:scatterChart>
      <c:valAx>
        <c:axId val="513983416"/>
        <c:scaling>
          <c:orientation val="minMax"/>
        </c:scaling>
        <c:delete val="1"/>
        <c:axPos val="b"/>
        <c:numFmt formatCode="General" sourceLinked="1"/>
        <c:tickLblPos val="nextTo"/>
        <c:crossAx val="610821384"/>
        <c:crosses val="autoZero"/>
        <c:crossBetween val="midCat"/>
      </c:valAx>
      <c:valAx>
        <c:axId val="610821384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</c:title>
        <c:numFmt formatCode="0.0000" sourceLinked="0"/>
        <c:tickLblPos val="nextTo"/>
        <c:crossAx val="5139834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Pmf1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Analysis!$E$44:$E$55</c:f>
                <c:numCache>
                  <c:formatCode>General</c:formatCode>
                  <c:ptCount val="12"/>
                  <c:pt idx="0">
                    <c:v>0.110172027524831</c:v>
                  </c:pt>
                  <c:pt idx="1">
                    <c:v>0.0689273316516447</c:v>
                  </c:pt>
                  <c:pt idx="2">
                    <c:v>0.0886851849795252</c:v>
                  </c:pt>
                  <c:pt idx="3">
                    <c:v>0.0149210785849312</c:v>
                  </c:pt>
                  <c:pt idx="4">
                    <c:v>0.00290016554062331</c:v>
                  </c:pt>
                  <c:pt idx="5">
                    <c:v>0.333069860606334</c:v>
                  </c:pt>
                  <c:pt idx="6">
                    <c:v>0.26102415308464</c:v>
                  </c:pt>
                  <c:pt idx="7">
                    <c:v>0.165218142266696</c:v>
                  </c:pt>
                  <c:pt idx="8">
                    <c:v>0.019262171249096</c:v>
                  </c:pt>
                  <c:pt idx="9">
                    <c:v>0.223667178138761</c:v>
                  </c:pt>
                  <c:pt idx="10">
                    <c:v>0.0873780161905923</c:v>
                  </c:pt>
                  <c:pt idx="11">
                    <c:v>0.0887498041040817</c:v>
                  </c:pt>
                </c:numCache>
              </c:numRef>
            </c:plus>
            <c:minus>
              <c:numRef>
                <c:f>Analysis!$E$44:$E$55</c:f>
                <c:numCache>
                  <c:formatCode>General</c:formatCode>
                  <c:ptCount val="12"/>
                  <c:pt idx="0">
                    <c:v>0.110172027524831</c:v>
                  </c:pt>
                  <c:pt idx="1">
                    <c:v>0.0689273316516447</c:v>
                  </c:pt>
                  <c:pt idx="2">
                    <c:v>0.0886851849795252</c:v>
                  </c:pt>
                  <c:pt idx="3">
                    <c:v>0.0149210785849312</c:v>
                  </c:pt>
                  <c:pt idx="4">
                    <c:v>0.00290016554062331</c:v>
                  </c:pt>
                  <c:pt idx="5">
                    <c:v>0.333069860606334</c:v>
                  </c:pt>
                  <c:pt idx="6">
                    <c:v>0.26102415308464</c:v>
                  </c:pt>
                  <c:pt idx="7">
                    <c:v>0.165218142266696</c:v>
                  </c:pt>
                  <c:pt idx="8">
                    <c:v>0.019262171249096</c:v>
                  </c:pt>
                  <c:pt idx="9">
                    <c:v>0.223667178138761</c:v>
                  </c:pt>
                  <c:pt idx="10">
                    <c:v>0.0873780161905923</c:v>
                  </c:pt>
                  <c:pt idx="11">
                    <c:v>0.0887498041040817</c:v>
                  </c:pt>
                </c:numCache>
              </c:numRef>
            </c:minus>
          </c:errBars>
          <c:cat>
            <c:strRef>
              <c:f>'Analysis (2)'!$B$44:$B$55</c:f>
              <c:strCache>
                <c:ptCount val="12"/>
                <c:pt idx="0">
                  <c:v>RWPE1</c:v>
                </c:pt>
                <c:pt idx="1">
                  <c:v>RWPE1</c:v>
                </c:pt>
                <c:pt idx="2">
                  <c:v>RWPE1</c:v>
                </c:pt>
                <c:pt idx="3">
                  <c:v>CTPE</c:v>
                </c:pt>
                <c:pt idx="4">
                  <c:v>CTPE</c:v>
                </c:pt>
                <c:pt idx="5">
                  <c:v>CTPE</c:v>
                </c:pt>
                <c:pt idx="6">
                  <c:v>CAsE-PE</c:v>
                </c:pt>
                <c:pt idx="7">
                  <c:v>CAsE-PE</c:v>
                </c:pt>
                <c:pt idx="8">
                  <c:v>CAsE-PE</c:v>
                </c:pt>
                <c:pt idx="9">
                  <c:v>B26</c:v>
                </c:pt>
                <c:pt idx="10">
                  <c:v>B26</c:v>
                </c:pt>
                <c:pt idx="11">
                  <c:v>B26</c:v>
                </c:pt>
              </c:strCache>
            </c:strRef>
          </c:cat>
          <c:val>
            <c:numRef>
              <c:f>'Analysis (2)'!$C$44:$C$55</c:f>
              <c:numCache>
                <c:formatCode>General</c:formatCode>
                <c:ptCount val="12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1.0</c:v>
                </c:pt>
                <c:pt idx="4">
                  <c:v>2.0</c:v>
                </c:pt>
                <c:pt idx="5">
                  <c:v>3.0</c:v>
                </c:pt>
                <c:pt idx="6">
                  <c:v>1.0</c:v>
                </c:pt>
                <c:pt idx="7">
                  <c:v>2.0</c:v>
                </c:pt>
                <c:pt idx="8">
                  <c:v>3.0</c:v>
                </c:pt>
                <c:pt idx="9">
                  <c:v>1.0</c:v>
                </c:pt>
                <c:pt idx="10">
                  <c:v>2.0</c:v>
                </c:pt>
                <c:pt idx="11">
                  <c:v>3.0</c:v>
                </c:pt>
              </c:numCache>
            </c:numRef>
          </c:val>
        </c:ser>
        <c:ser>
          <c:idx val="1"/>
          <c:order val="1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cat>
            <c:strRef>
              <c:f>'Analysis (2)'!$B$44:$B$55</c:f>
              <c:strCache>
                <c:ptCount val="12"/>
                <c:pt idx="0">
                  <c:v>RWPE1</c:v>
                </c:pt>
                <c:pt idx="1">
                  <c:v>RWPE1</c:v>
                </c:pt>
                <c:pt idx="2">
                  <c:v>RWPE1</c:v>
                </c:pt>
                <c:pt idx="3">
                  <c:v>CTPE</c:v>
                </c:pt>
                <c:pt idx="4">
                  <c:v>CTPE</c:v>
                </c:pt>
                <c:pt idx="5">
                  <c:v>CTPE</c:v>
                </c:pt>
                <c:pt idx="6">
                  <c:v>CAsE-PE</c:v>
                </c:pt>
                <c:pt idx="7">
                  <c:v>CAsE-PE</c:v>
                </c:pt>
                <c:pt idx="8">
                  <c:v>CAsE-PE</c:v>
                </c:pt>
                <c:pt idx="9">
                  <c:v>B26</c:v>
                </c:pt>
                <c:pt idx="10">
                  <c:v>B26</c:v>
                </c:pt>
                <c:pt idx="11">
                  <c:v>B26</c:v>
                </c:pt>
              </c:strCache>
            </c:strRef>
          </c:cat>
          <c:val>
            <c:numRef>
              <c:f>'Analysis (2)'!$D$44:$D$55</c:f>
              <c:numCache>
                <c:formatCode>0.00</c:formatCode>
                <c:ptCount val="12"/>
                <c:pt idx="0">
                  <c:v>27.60020323791672</c:v>
                </c:pt>
                <c:pt idx="1">
                  <c:v>27.77369096195176</c:v>
                </c:pt>
                <c:pt idx="2">
                  <c:v>27.59618763076653</c:v>
                </c:pt>
                <c:pt idx="3">
                  <c:v>28.32829012921057</c:v>
                </c:pt>
                <c:pt idx="4">
                  <c:v>28.59792972734355</c:v>
                </c:pt>
                <c:pt idx="5">
                  <c:v>28.42885114520845</c:v>
                </c:pt>
                <c:pt idx="6">
                  <c:v>27.65814127483926</c:v>
                </c:pt>
                <c:pt idx="7">
                  <c:v>27.89190983199907</c:v>
                </c:pt>
                <c:pt idx="8">
                  <c:v>27.57578922202945</c:v>
                </c:pt>
                <c:pt idx="9">
                  <c:v>27.54976398012156</c:v>
                </c:pt>
                <c:pt idx="10">
                  <c:v>27.46803487017622</c:v>
                </c:pt>
                <c:pt idx="11">
                  <c:v>27.36559163649598</c:v>
                </c:pt>
              </c:numCache>
            </c:numRef>
          </c:val>
        </c:ser>
        <c:axId val="735382024"/>
        <c:axId val="735385176"/>
      </c:barChart>
      <c:catAx>
        <c:axId val="735382024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35385176"/>
        <c:crosses val="autoZero"/>
        <c:auto val="1"/>
        <c:lblAlgn val="ctr"/>
        <c:lblOffset val="100"/>
      </c:catAx>
      <c:valAx>
        <c:axId val="735385176"/>
        <c:scaling>
          <c:orientation val="minMax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735382024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Pmf1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'Analysis (2)'!$B$44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(2)'!$A$44:$A$46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'Analysis (2)'!$D$44:$D$46</c:f>
              <c:numCache>
                <c:formatCode>0.00</c:formatCode>
                <c:ptCount val="3"/>
                <c:pt idx="0">
                  <c:v>27.60020323791672</c:v>
                </c:pt>
                <c:pt idx="1">
                  <c:v>27.77369096195176</c:v>
                </c:pt>
                <c:pt idx="2">
                  <c:v>27.59618763076653</c:v>
                </c:pt>
              </c:numCache>
            </c:numRef>
          </c:yVal>
        </c:ser>
        <c:ser>
          <c:idx val="1"/>
          <c:order val="1"/>
          <c:tx>
            <c:strRef>
              <c:f>'Analysis (2)'!$B$47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'Analysis (2)'!$D$47:$D$49</c:f>
              <c:numCache>
                <c:formatCode>0.00</c:formatCode>
                <c:ptCount val="3"/>
                <c:pt idx="0">
                  <c:v>28.32829012921057</c:v>
                </c:pt>
                <c:pt idx="1">
                  <c:v>28.59792972734355</c:v>
                </c:pt>
                <c:pt idx="2">
                  <c:v>28.42885114520845</c:v>
                </c:pt>
              </c:numCache>
            </c:numRef>
          </c:yVal>
        </c:ser>
        <c:ser>
          <c:idx val="2"/>
          <c:order val="2"/>
          <c:tx>
            <c:strRef>
              <c:f>'Analysis (2)'!$B$50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'Analysis (2)'!$D$50:$D$52</c:f>
              <c:numCache>
                <c:formatCode>0.00</c:formatCode>
                <c:ptCount val="3"/>
                <c:pt idx="0">
                  <c:v>27.65814127483926</c:v>
                </c:pt>
                <c:pt idx="1">
                  <c:v>27.89190983199907</c:v>
                </c:pt>
                <c:pt idx="2">
                  <c:v>27.57578922202945</c:v>
                </c:pt>
              </c:numCache>
            </c:numRef>
          </c:yVal>
        </c:ser>
        <c:ser>
          <c:idx val="3"/>
          <c:order val="3"/>
          <c:tx>
            <c:strRef>
              <c:f>'Analysis (2)'!$B$53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'Analysis (2)'!$D$53:$D$55</c:f>
              <c:numCache>
                <c:formatCode>0.00</c:formatCode>
                <c:ptCount val="3"/>
                <c:pt idx="0">
                  <c:v>27.54976398012156</c:v>
                </c:pt>
                <c:pt idx="1">
                  <c:v>27.46803487017622</c:v>
                </c:pt>
                <c:pt idx="2">
                  <c:v>27.36559163649598</c:v>
                </c:pt>
              </c:numCache>
            </c:numRef>
          </c:yVal>
        </c:ser>
        <c:ser>
          <c:idx val="4"/>
          <c:order val="4"/>
          <c:tx>
            <c:strRef>
              <c:f>'Analysis (2)'!$B$57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'Analysis (2)'!$A$58:$A$61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'Analysis (2)'!$D$58:$D$61</c:f>
              <c:numCache>
                <c:formatCode>0.00</c:formatCode>
                <c:ptCount val="4"/>
                <c:pt idx="0">
                  <c:v>27.656693943545</c:v>
                </c:pt>
                <c:pt idx="1">
                  <c:v>28.45169033392086</c:v>
                </c:pt>
                <c:pt idx="2">
                  <c:v>27.70861344295593</c:v>
                </c:pt>
                <c:pt idx="3">
                  <c:v>27.46113016226458</c:v>
                </c:pt>
              </c:numCache>
            </c:numRef>
          </c:yVal>
        </c:ser>
        <c:axId val="95530040"/>
        <c:axId val="95642568"/>
      </c:scatterChart>
      <c:valAx>
        <c:axId val="95530040"/>
        <c:scaling>
          <c:orientation val="minMax"/>
        </c:scaling>
        <c:delete val="1"/>
        <c:axPos val="b"/>
        <c:numFmt formatCode="General" sourceLinked="1"/>
        <c:tickLblPos val="nextTo"/>
        <c:crossAx val="95642568"/>
        <c:crosses val="autoZero"/>
        <c:crossBetween val="midCat"/>
      </c:valAx>
      <c:valAx>
        <c:axId val="95642568"/>
        <c:scaling>
          <c:orientation val="minMax"/>
          <c:max val="40.0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955300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Pmf1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'Analysis (2)'!$B$44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'Analysis (2)'!$H$44:$H$46</c:f>
              <c:numCache>
                <c:formatCode>0.00</c:formatCode>
                <c:ptCount val="3"/>
                <c:pt idx="0">
                  <c:v>1.039933088740593</c:v>
                </c:pt>
                <c:pt idx="1">
                  <c:v>0.922105023609395</c:v>
                </c:pt>
                <c:pt idx="2">
                  <c:v>1.042831677649338</c:v>
                </c:pt>
              </c:numCache>
            </c:numRef>
          </c:yVal>
        </c:ser>
        <c:ser>
          <c:idx val="1"/>
          <c:order val="1"/>
          <c:tx>
            <c:strRef>
              <c:f>'Analysis (2)'!$B$47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'Analysis (2)'!$H$47:$H$49</c:f>
              <c:numCache>
                <c:formatCode>0.00</c:formatCode>
                <c:ptCount val="3"/>
                <c:pt idx="0">
                  <c:v>0.627811697281951</c:v>
                </c:pt>
                <c:pt idx="1">
                  <c:v>0.520786593898151</c:v>
                </c:pt>
                <c:pt idx="2">
                  <c:v>0.585541284277202</c:v>
                </c:pt>
              </c:numCache>
            </c:numRef>
          </c:yVal>
        </c:ser>
        <c:ser>
          <c:idx val="2"/>
          <c:order val="2"/>
          <c:tx>
            <c:strRef>
              <c:f>'Analysis (2)'!$B$50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'Analysis (2)'!$H$50:$H$52</c:f>
              <c:numCache>
                <c:formatCode>0.00</c:formatCode>
                <c:ptCount val="3"/>
                <c:pt idx="0">
                  <c:v>0.998997289444586</c:v>
                </c:pt>
                <c:pt idx="1">
                  <c:v>0.849557859686864</c:v>
                </c:pt>
                <c:pt idx="2">
                  <c:v>1.057681109922346</c:v>
                </c:pt>
              </c:numCache>
            </c:numRef>
          </c:yVal>
        </c:ser>
        <c:ser>
          <c:idx val="3"/>
          <c:order val="3"/>
          <c:tx>
            <c:strRef>
              <c:f>'Analysis (2)'!$B$53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'Analysis (2)'!$H$53:$H$55</c:f>
              <c:numCache>
                <c:formatCode>0.00</c:formatCode>
                <c:ptCount val="3"/>
                <c:pt idx="0">
                  <c:v>1.076934094452403</c:v>
                </c:pt>
                <c:pt idx="1">
                  <c:v>1.139703914777153</c:v>
                </c:pt>
                <c:pt idx="2">
                  <c:v>1.223574806446613</c:v>
                </c:pt>
              </c:numCache>
            </c:numRef>
          </c:yVal>
        </c:ser>
        <c:ser>
          <c:idx val="4"/>
          <c:order val="4"/>
          <c:tx>
            <c:strRef>
              <c:f>'Analysis (2)'!$B$57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'Analysis (2)'!$A$58:$A$61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'Analysis (2)'!$H$58:$H$61</c:f>
              <c:numCache>
                <c:formatCode>0</c:formatCode>
                <c:ptCount val="4"/>
                <c:pt idx="0">
                  <c:v>1.000000000000002</c:v>
                </c:pt>
                <c:pt idx="1">
                  <c:v>0.576344615412317</c:v>
                </c:pt>
                <c:pt idx="2">
                  <c:v>0.964652009464885</c:v>
                </c:pt>
                <c:pt idx="3" formatCode="0.00">
                  <c:v>1.145171587221675</c:v>
                </c:pt>
              </c:numCache>
            </c:numRef>
          </c:yVal>
        </c:ser>
        <c:axId val="610536088"/>
        <c:axId val="610776744"/>
      </c:scatterChart>
      <c:valAx>
        <c:axId val="610536088"/>
        <c:scaling>
          <c:orientation val="minMax"/>
        </c:scaling>
        <c:delete val="1"/>
        <c:axPos val="b"/>
        <c:numFmt formatCode="General" sourceLinked="1"/>
        <c:tickLblPos val="nextTo"/>
        <c:crossAx val="610776744"/>
        <c:crosses val="autoZero"/>
        <c:crossBetween val="midCat"/>
      </c:valAx>
      <c:valAx>
        <c:axId val="610776744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</c:title>
        <c:numFmt formatCode="0.0" sourceLinked="0"/>
        <c:tickLblPos val="nextTo"/>
        <c:crossAx val="61053608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Pmf1- HKG Corrected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'Analysis (2)'!$B$44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'Analysis (2)'!$L$44:$L$46</c:f>
              <c:numCache>
                <c:formatCode>0.00</c:formatCode>
                <c:ptCount val="3"/>
                <c:pt idx="0">
                  <c:v>0.988090503072218</c:v>
                </c:pt>
                <c:pt idx="1">
                  <c:v>1.013303129327917</c:v>
                </c:pt>
                <c:pt idx="2">
                  <c:v>0.99876632501162</c:v>
                </c:pt>
              </c:numCache>
            </c:numRef>
          </c:yVal>
        </c:ser>
        <c:ser>
          <c:idx val="1"/>
          <c:order val="1"/>
          <c:tx>
            <c:strRef>
              <c:f>'Analysis (2)'!$B$47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'Analysis (2)'!$L$47:$L$49</c:f>
              <c:numCache>
                <c:formatCode>0.00</c:formatCode>
                <c:ptCount val="3"/>
                <c:pt idx="0">
                  <c:v>0.762510734776146</c:v>
                </c:pt>
                <c:pt idx="1">
                  <c:v>0.734061011748917</c:v>
                </c:pt>
                <c:pt idx="2">
                  <c:v>0.7839648115059</c:v>
                </c:pt>
              </c:numCache>
            </c:numRef>
          </c:yVal>
        </c:ser>
        <c:ser>
          <c:idx val="2"/>
          <c:order val="2"/>
          <c:tx>
            <c:strRef>
              <c:f>'Analysis (2)'!$B$50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'Analysis (2)'!$L$50:$L$52</c:f>
              <c:numCache>
                <c:formatCode>0.00</c:formatCode>
                <c:ptCount val="3"/>
                <c:pt idx="0">
                  <c:v>1.28131900772422</c:v>
                </c:pt>
                <c:pt idx="1">
                  <c:v>1.267965054492767</c:v>
                </c:pt>
                <c:pt idx="2">
                  <c:v>1.366448805876146</c:v>
                </c:pt>
              </c:numCache>
            </c:numRef>
          </c:yVal>
        </c:ser>
        <c:ser>
          <c:idx val="3"/>
          <c:order val="3"/>
          <c:tx>
            <c:strRef>
              <c:f>'Analysis (2)'!$B$53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'Analysis (2)'!$L$53:$L$55</c:f>
              <c:numCache>
                <c:formatCode>0.00</c:formatCode>
                <c:ptCount val="3"/>
                <c:pt idx="0">
                  <c:v>1.249223392690717</c:v>
                </c:pt>
                <c:pt idx="1">
                  <c:v>1.323908697166725</c:v>
                </c:pt>
                <c:pt idx="2">
                  <c:v>1.086356757463827</c:v>
                </c:pt>
              </c:numCache>
            </c:numRef>
          </c:yVal>
        </c:ser>
        <c:ser>
          <c:idx val="4"/>
          <c:order val="4"/>
          <c:tx>
            <c:strRef>
              <c:f>'Analysis (2)'!$B$57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'Analysis (2)'!$A$58:$A$61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'Analysis (2)'!$L$58:$L$61</c:f>
              <c:numCache>
                <c:formatCode>0.00</c:formatCode>
                <c:ptCount val="4"/>
                <c:pt idx="0" formatCode="0">
                  <c:v>1.0</c:v>
                </c:pt>
                <c:pt idx="1">
                  <c:v>0.759903124017078</c:v>
                </c:pt>
                <c:pt idx="2">
                  <c:v>1.304525700401111</c:v>
                </c:pt>
                <c:pt idx="3">
                  <c:v>1.215691941338008</c:v>
                </c:pt>
              </c:numCache>
            </c:numRef>
          </c:yVal>
        </c:ser>
        <c:axId val="735411192"/>
        <c:axId val="735392312"/>
      </c:scatterChart>
      <c:valAx>
        <c:axId val="735411192"/>
        <c:scaling>
          <c:orientation val="minMax"/>
        </c:scaling>
        <c:delete val="1"/>
        <c:axPos val="b"/>
        <c:numFmt formatCode="General" sourceLinked="1"/>
        <c:tickLblPos val="nextTo"/>
        <c:crossAx val="735392312"/>
        <c:crosses val="autoZero"/>
        <c:crossBetween val="midCat"/>
      </c:valAx>
      <c:valAx>
        <c:axId val="735392312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  <c:layout/>
        </c:title>
        <c:numFmt formatCode="0.0" sourceLinked="0"/>
        <c:tickLblPos val="nextTo"/>
        <c:crossAx val="73541119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Ntm - HKG Corrected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'Analysis (2)'!$B$4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'Analysis (2)'!$H$4:$H$6</c:f>
              <c:numCache>
                <c:formatCode>0.00</c:formatCode>
                <c:ptCount val="3"/>
                <c:pt idx="0">
                  <c:v>1.041052016345907</c:v>
                </c:pt>
                <c:pt idx="1">
                  <c:v>0.940607949969591</c:v>
                </c:pt>
                <c:pt idx="2">
                  <c:v>1.021219091559735</c:v>
                </c:pt>
              </c:numCache>
            </c:numRef>
          </c:yVal>
        </c:ser>
        <c:ser>
          <c:idx val="1"/>
          <c:order val="1"/>
          <c:tx>
            <c:strRef>
              <c:f>'Analysis (2)'!$B$7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'Analysis (2)'!$H$7:$H$9</c:f>
              <c:numCache>
                <c:formatCode>0.00</c:formatCode>
                <c:ptCount val="3"/>
                <c:pt idx="0">
                  <c:v>0.000130770699940522</c:v>
                </c:pt>
                <c:pt idx="1">
                  <c:v>0.000130770699940522</c:v>
                </c:pt>
                <c:pt idx="2">
                  <c:v>0.000130770699940522</c:v>
                </c:pt>
              </c:numCache>
            </c:numRef>
          </c:yVal>
        </c:ser>
        <c:ser>
          <c:idx val="2"/>
          <c:order val="2"/>
          <c:tx>
            <c:strRef>
              <c:f>'Analysis (2)'!$B$10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'Analysis (2)'!$H$10:$H$12</c:f>
              <c:numCache>
                <c:formatCode>0.00</c:formatCode>
                <c:ptCount val="3"/>
                <c:pt idx="0">
                  <c:v>0.000403652984192647</c:v>
                </c:pt>
                <c:pt idx="1">
                  <c:v>0.000130770699940522</c:v>
                </c:pt>
                <c:pt idx="2">
                  <c:v>0.000130770699940522</c:v>
                </c:pt>
              </c:numCache>
            </c:numRef>
          </c:yVal>
        </c:ser>
        <c:ser>
          <c:idx val="3"/>
          <c:order val="3"/>
          <c:tx>
            <c:strRef>
              <c:f>'Analysis (2)'!$B$13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'Analysis (2)'!$A$13:$A$15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'Analysis (2)'!$H$13:$H$15</c:f>
              <c:numCache>
                <c:formatCode>0.00</c:formatCode>
                <c:ptCount val="3"/>
                <c:pt idx="0">
                  <c:v>0.0326587766643707</c:v>
                </c:pt>
                <c:pt idx="1">
                  <c:v>0.03438428214396</c:v>
                </c:pt>
                <c:pt idx="2">
                  <c:v>0.0597761256448894</c:v>
                </c:pt>
              </c:numCache>
            </c:numRef>
          </c:yVal>
        </c:ser>
        <c:ser>
          <c:idx val="4"/>
          <c:order val="4"/>
          <c:tx>
            <c:strRef>
              <c:f>'Analysis (2)'!$B$17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'Analysis (2)'!$A$18:$A$21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'Analysis (2)'!$H$18:$H$21</c:f>
              <c:numCache>
                <c:formatCode>0.00000</c:formatCode>
                <c:ptCount val="4"/>
                <c:pt idx="0" formatCode="0">
                  <c:v>1.000000000000001</c:v>
                </c:pt>
                <c:pt idx="1">
                  <c:v>0.000130770699940522</c:v>
                </c:pt>
                <c:pt idx="2">
                  <c:v>0.000190404125789304</c:v>
                </c:pt>
                <c:pt idx="3" formatCode="0.000">
                  <c:v>0.0406408278508029</c:v>
                </c:pt>
              </c:numCache>
            </c:numRef>
          </c:yVal>
        </c:ser>
        <c:axId val="522255048"/>
        <c:axId val="522196152"/>
      </c:scatterChart>
      <c:valAx>
        <c:axId val="522255048"/>
        <c:scaling>
          <c:orientation val="minMax"/>
        </c:scaling>
        <c:delete val="1"/>
        <c:axPos val="b"/>
        <c:numFmt formatCode="General" sourceLinked="1"/>
        <c:tickLblPos val="nextTo"/>
        <c:crossAx val="522196152"/>
        <c:crosses val="autoZero"/>
        <c:crossBetween val="midCat"/>
      </c:valAx>
      <c:valAx>
        <c:axId val="522196152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  <c:layout/>
        </c:title>
        <c:numFmt formatCode="0.0000" sourceLinked="0"/>
        <c:tickLblPos val="nextTo"/>
        <c:crossAx val="5222550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B vs C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808856080489939"/>
                  <c:y val="-0.0701126421697288"/>
                </c:manualLayout>
              </c:layout>
              <c:numFmt formatCode="General" sourceLinked="0"/>
            </c:trendlineLbl>
          </c:trendline>
          <c:xVal>
            <c:numRef>
              <c:f>'Raw Data'!$B$5:$B$16</c:f>
              <c:numCache>
                <c:formatCode>##.00</c:formatCode>
                <c:ptCount val="12"/>
                <c:pt idx="0">
                  <c:v>27.11843447180204</c:v>
                </c:pt>
                <c:pt idx="3">
                  <c:v>31.7307234416393</c:v>
                </c:pt>
                <c:pt idx="4">
                  <c:v>27.13260639826198</c:v>
                </c:pt>
                <c:pt idx="7">
                  <c:v>31.87598748612542</c:v>
                </c:pt>
                <c:pt idx="8">
                  <c:v>26.94285867301962</c:v>
                </c:pt>
                <c:pt idx="11">
                  <c:v>30.94192104656113</c:v>
                </c:pt>
              </c:numCache>
            </c:numRef>
          </c:xVal>
          <c:yVal>
            <c:numRef>
              <c:f>'Raw Data'!$B$17:$B$28</c:f>
              <c:numCache>
                <c:formatCode>##.00</c:formatCode>
                <c:ptCount val="12"/>
                <c:pt idx="0">
                  <c:v>26.96413512213318</c:v>
                </c:pt>
                <c:pt idx="2">
                  <c:v>36.74784754786265</c:v>
                </c:pt>
                <c:pt idx="3">
                  <c:v>32.34070133914008</c:v>
                </c:pt>
                <c:pt idx="4">
                  <c:v>27.24271664368196</c:v>
                </c:pt>
                <c:pt idx="7">
                  <c:v>32.04688034502</c:v>
                </c:pt>
                <c:pt idx="8">
                  <c:v>27.19521040259522</c:v>
                </c:pt>
                <c:pt idx="11">
                  <c:v>31.38530645162141</c:v>
                </c:pt>
              </c:numCache>
            </c:numRef>
          </c:yVal>
        </c:ser>
        <c:axId val="563068632"/>
        <c:axId val="96658600"/>
      </c:scatterChart>
      <c:valAx>
        <c:axId val="563068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  <c:layout/>
        </c:title>
        <c:numFmt formatCode="0" sourceLinked="0"/>
        <c:tickLblPos val="nextTo"/>
        <c:crossAx val="96658600"/>
        <c:crosses val="autoZero"/>
        <c:crossBetween val="midCat"/>
      </c:valAx>
      <c:valAx>
        <c:axId val="9665860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  <c:layout/>
        </c:title>
        <c:numFmt formatCode="0" sourceLinked="0"/>
        <c:tickLblPos val="nextTo"/>
        <c:crossAx val="563068632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549424759405074"/>
                  <c:y val="-0.0354669728783902"/>
                </c:manualLayout>
              </c:layout>
              <c:numFmt formatCode="General" sourceLinked="0"/>
            </c:trendlineLbl>
          </c:trendline>
          <c:xVal>
            <c:numRef>
              <c:f>'HKG selection'!$B$4:$B$15</c:f>
              <c:numCache>
                <c:formatCode>0.00</c:formatCode>
                <c:ptCount val="12"/>
                <c:pt idx="0">
                  <c:v>18.21781009737291</c:v>
                </c:pt>
                <c:pt idx="1">
                  <c:v>18.80726250806574</c:v>
                </c:pt>
                <c:pt idx="2">
                  <c:v>18.48128509652507</c:v>
                </c:pt>
                <c:pt idx="3">
                  <c:v>18.79036212913639</c:v>
                </c:pt>
                <c:pt idx="4">
                  <c:v>19.0578526860639</c:v>
                </c:pt>
                <c:pt idx="5">
                  <c:v>19.03775302642336</c:v>
                </c:pt>
                <c:pt idx="6">
                  <c:v>18.9103242850871</c:v>
                </c:pt>
                <c:pt idx="7">
                  <c:v>19.0999498596079</c:v>
                </c:pt>
                <c:pt idx="8">
                  <c:v>18.96181435058764</c:v>
                </c:pt>
                <c:pt idx="9">
                  <c:v>18.59331268504329</c:v>
                </c:pt>
                <c:pt idx="10">
                  <c:v>18.77190997561214</c:v>
                </c:pt>
                <c:pt idx="11">
                  <c:v>18.66592839253399</c:v>
                </c:pt>
              </c:numCache>
            </c:numRef>
          </c:xVal>
          <c:yVal>
            <c:numRef>
              <c:f>'HKG selection'!$C$4:$C$15</c:f>
              <c:numCache>
                <c:formatCode>0.00</c:formatCode>
                <c:ptCount val="12"/>
                <c:pt idx="0">
                  <c:v>18.76144082042172</c:v>
                </c:pt>
                <c:pt idx="1">
                  <c:v>18.92219597877919</c:v>
                </c:pt>
                <c:pt idx="2">
                  <c:v>18.73249246319727</c:v>
                </c:pt>
                <c:pt idx="3">
                  <c:v>19.02180779139887</c:v>
                </c:pt>
                <c:pt idx="4">
                  <c:v>19.31705078308252</c:v>
                </c:pt>
                <c:pt idx="5">
                  <c:v>19.1349624489976</c:v>
                </c:pt>
                <c:pt idx="6">
                  <c:v>19.12263484572477</c:v>
                </c:pt>
                <c:pt idx="7">
                  <c:v>19.42711267195415</c:v>
                </c:pt>
                <c:pt idx="8">
                  <c:v>19.16613389225225</c:v>
                </c:pt>
                <c:pt idx="9">
                  <c:v>18.89521108159484</c:v>
                </c:pt>
                <c:pt idx="10">
                  <c:v>19.00045874959572</c:v>
                </c:pt>
                <c:pt idx="11">
                  <c:v>18.63418754632742</c:v>
                </c:pt>
              </c:numCache>
            </c:numRef>
          </c:yVal>
        </c:ser>
        <c:axId val="735159928"/>
        <c:axId val="735447368"/>
      </c:scatterChart>
      <c:valAx>
        <c:axId val="735159928"/>
        <c:scaling>
          <c:orientation val="minMax"/>
        </c:scaling>
        <c:axPos val="b"/>
        <c:numFmt formatCode="0.0" sourceLinked="0"/>
        <c:tickLblPos val="nextTo"/>
        <c:crossAx val="735447368"/>
        <c:crosses val="autoZero"/>
        <c:crossBetween val="midCat"/>
      </c:valAx>
      <c:valAx>
        <c:axId val="735447368"/>
        <c:scaling>
          <c:orientation val="minMax"/>
        </c:scaling>
        <c:axPos val="l"/>
        <c:numFmt formatCode="0.0" sourceLinked="0"/>
        <c:tickLblPos val="nextTo"/>
        <c:crossAx val="735159928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E vs F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60773403324584"/>
                  <c:y val="0.0337973899095946"/>
                </c:manualLayout>
              </c:layout>
              <c:numFmt formatCode="General" sourceLinked="0"/>
            </c:trendlineLbl>
          </c:trendline>
          <c:xVal>
            <c:numRef>
              <c:f>'Raw Data'!$B$41:$B$52</c:f>
              <c:numCache>
                <c:formatCode>##.00</c:formatCode>
                <c:ptCount val="12"/>
                <c:pt idx="0">
                  <c:v>27.52229985015677</c:v>
                </c:pt>
                <c:pt idx="1">
                  <c:v>28.3177393333614</c:v>
                </c:pt>
                <c:pt idx="2">
                  <c:v>27.47356932613964</c:v>
                </c:pt>
                <c:pt idx="3">
                  <c:v>27.3916074017309</c:v>
                </c:pt>
                <c:pt idx="4">
                  <c:v>27.72495197832943</c:v>
                </c:pt>
                <c:pt idx="5">
                  <c:v>28.59998045403444</c:v>
                </c:pt>
                <c:pt idx="6">
                  <c:v>28.00873670077127</c:v>
                </c:pt>
                <c:pt idx="7">
                  <c:v>27.40624928240139</c:v>
                </c:pt>
                <c:pt idx="8">
                  <c:v>27.65889752645682</c:v>
                </c:pt>
                <c:pt idx="9">
                  <c:v>28.66436710225211</c:v>
                </c:pt>
                <c:pt idx="10">
                  <c:v>27.58940963393946</c:v>
                </c:pt>
                <c:pt idx="11">
                  <c:v>27.30283604818382</c:v>
                </c:pt>
              </c:numCache>
            </c:numRef>
          </c:xVal>
          <c:yVal>
            <c:numRef>
              <c:f>'Raw Data'!$B$53:$B$64</c:f>
              <c:numCache>
                <c:formatCode>##.00</c:formatCode>
                <c:ptCount val="12"/>
                <c:pt idx="0">
                  <c:v>27.67810662567666</c:v>
                </c:pt>
                <c:pt idx="1">
                  <c:v>28.33884092505975</c:v>
                </c:pt>
                <c:pt idx="2">
                  <c:v>27.84271322353887</c:v>
                </c:pt>
                <c:pt idx="3">
                  <c:v>27.70792055851223</c:v>
                </c:pt>
                <c:pt idx="4">
                  <c:v>27.82242994557408</c:v>
                </c:pt>
                <c:pt idx="5">
                  <c:v>28.59587900065266</c:v>
                </c:pt>
                <c:pt idx="6">
                  <c:v>27.77508296322686</c:v>
                </c:pt>
                <c:pt idx="7">
                  <c:v>27.52982045795105</c:v>
                </c:pt>
                <c:pt idx="8">
                  <c:v>27.53347773507625</c:v>
                </c:pt>
                <c:pt idx="9">
                  <c:v>28.1933351881648</c:v>
                </c:pt>
                <c:pt idx="10">
                  <c:v>27.56216881011945</c:v>
                </c:pt>
                <c:pt idx="11">
                  <c:v>27.42834722480814</c:v>
                </c:pt>
              </c:numCache>
            </c:numRef>
          </c:yVal>
        </c:ser>
        <c:axId val="534030984"/>
        <c:axId val="562436536"/>
      </c:scatterChart>
      <c:valAx>
        <c:axId val="534030984"/>
        <c:scaling>
          <c:orientation val="minMax"/>
          <c:max val="30.0"/>
          <c:min val="20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  <c:layout/>
        </c:title>
        <c:numFmt formatCode="0" sourceLinked="0"/>
        <c:tickLblPos val="nextTo"/>
        <c:crossAx val="562436536"/>
        <c:crosses val="autoZero"/>
        <c:crossBetween val="midCat"/>
      </c:valAx>
      <c:valAx>
        <c:axId val="562436536"/>
        <c:scaling>
          <c:orientation val="minMax"/>
          <c:max val="30.0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  <c:layout/>
        </c:title>
        <c:numFmt formatCode="0" sourceLinked="0"/>
        <c:tickLblPos val="nextTo"/>
        <c:crossAx val="534030984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Ntm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Analysis!$E$4:$E$15</c:f>
                <c:numCache>
                  <c:formatCode>General</c:formatCode>
                  <c:ptCount val="12"/>
                  <c:pt idx="0">
                    <c:v>0.109106116483822</c:v>
                  </c:pt>
                  <c:pt idx="1">
                    <c:v>0.077859701212332</c:v>
                  </c:pt>
                  <c:pt idx="2">
                    <c:v>0.178439619227611</c:v>
                  </c:pt>
                  <c:pt idx="3">
                    <c:v>0.0</c:v>
                  </c:pt>
                  <c:pt idx="4">
                    <c:v>0.0</c:v>
                  </c:pt>
                  <c:pt idx="5">
                    <c:v>0.0</c:v>
                  </c:pt>
                  <c:pt idx="6">
                    <c:v>0.0</c:v>
                  </c:pt>
                  <c:pt idx="7">
                    <c:v>0.0</c:v>
                  </c:pt>
                  <c:pt idx="8">
                    <c:v>0.0</c:v>
                  </c:pt>
                  <c:pt idx="9">
                    <c:v>0.431319507696392</c:v>
                  </c:pt>
                  <c:pt idx="10">
                    <c:v>0.120839499381594</c:v>
                  </c:pt>
                  <c:pt idx="11">
                    <c:v>0.313520826597654</c:v>
                  </c:pt>
                </c:numCache>
              </c:numRef>
            </c:plus>
            <c:minus>
              <c:numRef>
                <c:f>Analysis!$E$4:$E$15</c:f>
                <c:numCache>
                  <c:formatCode>General</c:formatCode>
                  <c:ptCount val="12"/>
                  <c:pt idx="0">
                    <c:v>0.109106116483822</c:v>
                  </c:pt>
                  <c:pt idx="1">
                    <c:v>0.077859701212332</c:v>
                  </c:pt>
                  <c:pt idx="2">
                    <c:v>0.178439619227611</c:v>
                  </c:pt>
                  <c:pt idx="3">
                    <c:v>0.0</c:v>
                  </c:pt>
                  <c:pt idx="4">
                    <c:v>0.0</c:v>
                  </c:pt>
                  <c:pt idx="5">
                    <c:v>0.0</c:v>
                  </c:pt>
                  <c:pt idx="6">
                    <c:v>0.0</c:v>
                  </c:pt>
                  <c:pt idx="7">
                    <c:v>0.0</c:v>
                  </c:pt>
                  <c:pt idx="8">
                    <c:v>0.0</c:v>
                  </c:pt>
                  <c:pt idx="9">
                    <c:v>0.431319507696392</c:v>
                  </c:pt>
                  <c:pt idx="10">
                    <c:v>0.120839499381594</c:v>
                  </c:pt>
                  <c:pt idx="11">
                    <c:v>0.313520826597654</c:v>
                  </c:pt>
                </c:numCache>
              </c:numRef>
            </c:minus>
          </c:errBars>
          <c:cat>
            <c:multiLvlStrRef>
              <c:f>Analysis!$B$4:$C$15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Analysis!$D$4:$D$15</c:f>
              <c:numCache>
                <c:formatCode>0.00</c:formatCode>
                <c:ptCount val="12"/>
                <c:pt idx="0">
                  <c:v>27.04128479696761</c:v>
                </c:pt>
                <c:pt idx="1">
                  <c:v>27.18766152097197</c:v>
                </c:pt>
                <c:pt idx="2">
                  <c:v>27.06903453780742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36.74784754786265</c:v>
                </c:pt>
                <c:pt idx="7">
                  <c:v>0.0</c:v>
                </c:pt>
                <c:pt idx="8">
                  <c:v>0.0</c:v>
                </c:pt>
                <c:pt idx="9">
                  <c:v>32.0357123903897</c:v>
                </c:pt>
                <c:pt idx="10">
                  <c:v>31.96143391557271</c:v>
                </c:pt>
                <c:pt idx="11">
                  <c:v>31.16361374909127</c:v>
                </c:pt>
              </c:numCache>
            </c:numRef>
          </c:val>
        </c:ser>
        <c:axId val="735735608"/>
        <c:axId val="562941480"/>
      </c:barChart>
      <c:catAx>
        <c:axId val="735735608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62941480"/>
        <c:crosses val="autoZero"/>
        <c:auto val="1"/>
        <c:lblAlgn val="ctr"/>
        <c:lblOffset val="100"/>
      </c:catAx>
      <c:valAx>
        <c:axId val="562941480"/>
        <c:scaling>
          <c:orientation val="minMax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735735608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Ntm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Analysis!$D$4:$D$6</c:f>
              <c:numCache>
                <c:formatCode>0.00</c:formatCode>
                <c:ptCount val="3"/>
                <c:pt idx="0">
                  <c:v>27.04128479696761</c:v>
                </c:pt>
                <c:pt idx="1">
                  <c:v>27.18766152097197</c:v>
                </c:pt>
                <c:pt idx="2">
                  <c:v>27.06903453780742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Analysis!$D$7:$D$9</c:f>
              <c:numCache>
                <c:formatCode>0.00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Analysis!$D$10:$D$12</c:f>
              <c:numCache>
                <c:formatCode>0.00</c:formatCode>
                <c:ptCount val="3"/>
                <c:pt idx="0">
                  <c:v>36.74784754786265</c:v>
                </c:pt>
                <c:pt idx="1">
                  <c:v>0.0</c:v>
                </c:pt>
                <c:pt idx="2">
                  <c:v>0.0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Analysis!$D$13:$D$15</c:f>
              <c:numCache>
                <c:formatCode>0.00</c:formatCode>
                <c:ptCount val="3"/>
                <c:pt idx="0">
                  <c:v>32.0357123903897</c:v>
                </c:pt>
                <c:pt idx="1">
                  <c:v>31.96143391557271</c:v>
                </c:pt>
                <c:pt idx="2">
                  <c:v>31.16361374909127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Analysis!$D$18:$D$21</c:f>
              <c:numCache>
                <c:formatCode>0.00</c:formatCode>
                <c:ptCount val="4"/>
                <c:pt idx="0">
                  <c:v>27.09932695191567</c:v>
                </c:pt>
                <c:pt idx="1">
                  <c:v>0.0</c:v>
                </c:pt>
                <c:pt idx="2">
                  <c:v>0.0</c:v>
                </c:pt>
                <c:pt idx="3">
                  <c:v>31.72025335168456</c:v>
                </c:pt>
              </c:numCache>
            </c:numRef>
          </c:yVal>
        </c:ser>
        <c:axId val="95536904"/>
        <c:axId val="95684664"/>
      </c:scatterChart>
      <c:valAx>
        <c:axId val="95536904"/>
        <c:scaling>
          <c:orientation val="minMax"/>
        </c:scaling>
        <c:delete val="1"/>
        <c:axPos val="b"/>
        <c:numFmt formatCode="General" sourceLinked="1"/>
        <c:tickLblPos val="nextTo"/>
        <c:crossAx val="95684664"/>
        <c:crosses val="autoZero"/>
        <c:crossBetween val="midCat"/>
      </c:valAx>
      <c:valAx>
        <c:axId val="95684664"/>
        <c:scaling>
          <c:orientation val="minMax"/>
          <c:max val="40.0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955369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Ntm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1.041052016345907</c:v>
                </c:pt>
                <c:pt idx="1">
                  <c:v>0.940607949969591</c:v>
                </c:pt>
                <c:pt idx="2">
                  <c:v>1.021219091559735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0.00124596512614627</c:v>
                </c:pt>
                <c:pt idx="1">
                  <c:v>0.0</c:v>
                </c:pt>
                <c:pt idx="2">
                  <c:v>0.0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0.0326587766643707</c:v>
                </c:pt>
                <c:pt idx="1">
                  <c:v>0.03438428214396</c:v>
                </c:pt>
                <c:pt idx="2">
                  <c:v>0.0597761256448894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Analysis!$H$18:$H$21</c:f>
              <c:numCache>
                <c:formatCode>0.00000</c:formatCode>
                <c:ptCount val="4"/>
                <c:pt idx="0" formatCode="0">
                  <c:v>1.000000000000001</c:v>
                </c:pt>
                <c:pt idx="1">
                  <c:v>0.0</c:v>
                </c:pt>
                <c:pt idx="2">
                  <c:v>0.0</c:v>
                </c:pt>
                <c:pt idx="3" formatCode="0.000">
                  <c:v>0.0406408278508029</c:v>
                </c:pt>
              </c:numCache>
            </c:numRef>
          </c:yVal>
        </c:ser>
        <c:axId val="735505064"/>
        <c:axId val="735707480"/>
      </c:scatterChart>
      <c:valAx>
        <c:axId val="735505064"/>
        <c:scaling>
          <c:orientation val="minMax"/>
        </c:scaling>
        <c:delete val="1"/>
        <c:axPos val="b"/>
        <c:numFmt formatCode="General" sourceLinked="1"/>
        <c:tickLblPos val="nextTo"/>
        <c:crossAx val="735707480"/>
        <c:crosses val="autoZero"/>
        <c:crossBetween val="midCat"/>
      </c:valAx>
      <c:valAx>
        <c:axId val="735707480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</c:title>
        <c:numFmt formatCode="0.0000" sourceLinked="0"/>
        <c:tickLblPos val="nextTo"/>
        <c:crossAx val="7355050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Pmf1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Analysis!$E$44:$E$55</c:f>
                <c:numCache>
                  <c:formatCode>General</c:formatCode>
                  <c:ptCount val="12"/>
                  <c:pt idx="0">
                    <c:v>0.110172027524831</c:v>
                  </c:pt>
                  <c:pt idx="1">
                    <c:v>0.0689273316516447</c:v>
                  </c:pt>
                  <c:pt idx="2">
                    <c:v>0.0886851849795252</c:v>
                  </c:pt>
                  <c:pt idx="3">
                    <c:v>0.0149210785849312</c:v>
                  </c:pt>
                  <c:pt idx="4">
                    <c:v>0.00290016554062331</c:v>
                  </c:pt>
                  <c:pt idx="5">
                    <c:v>0.333069860606334</c:v>
                  </c:pt>
                  <c:pt idx="6">
                    <c:v>0.26102415308464</c:v>
                  </c:pt>
                  <c:pt idx="7">
                    <c:v>0.165218142266696</c:v>
                  </c:pt>
                  <c:pt idx="8">
                    <c:v>0.019262171249096</c:v>
                  </c:pt>
                  <c:pt idx="9">
                    <c:v>0.223667178138761</c:v>
                  </c:pt>
                  <c:pt idx="10">
                    <c:v>0.0873780161905923</c:v>
                  </c:pt>
                  <c:pt idx="11">
                    <c:v>0.0887498041040817</c:v>
                  </c:pt>
                </c:numCache>
              </c:numRef>
            </c:plus>
            <c:minus>
              <c:numRef>
                <c:f>Analysis!$E$44:$E$55</c:f>
                <c:numCache>
                  <c:formatCode>General</c:formatCode>
                  <c:ptCount val="12"/>
                  <c:pt idx="0">
                    <c:v>0.110172027524831</c:v>
                  </c:pt>
                  <c:pt idx="1">
                    <c:v>0.0689273316516447</c:v>
                  </c:pt>
                  <c:pt idx="2">
                    <c:v>0.0886851849795252</c:v>
                  </c:pt>
                  <c:pt idx="3">
                    <c:v>0.0149210785849312</c:v>
                  </c:pt>
                  <c:pt idx="4">
                    <c:v>0.00290016554062331</c:v>
                  </c:pt>
                  <c:pt idx="5">
                    <c:v>0.333069860606334</c:v>
                  </c:pt>
                  <c:pt idx="6">
                    <c:v>0.26102415308464</c:v>
                  </c:pt>
                  <c:pt idx="7">
                    <c:v>0.165218142266696</c:v>
                  </c:pt>
                  <c:pt idx="8">
                    <c:v>0.019262171249096</c:v>
                  </c:pt>
                  <c:pt idx="9">
                    <c:v>0.223667178138761</c:v>
                  </c:pt>
                  <c:pt idx="10">
                    <c:v>0.0873780161905923</c:v>
                  </c:pt>
                  <c:pt idx="11">
                    <c:v>0.0887498041040817</c:v>
                  </c:pt>
                </c:numCache>
              </c:numRef>
            </c:minus>
          </c:errBars>
          <c:cat>
            <c:multiLvlStrRef>
              <c:f>Analysis!$B$44:$C$55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Analysis!$D$44:$D$55</c:f>
              <c:numCache>
                <c:formatCode>0.00</c:formatCode>
                <c:ptCount val="12"/>
                <c:pt idx="0">
                  <c:v>27.60020323791672</c:v>
                </c:pt>
                <c:pt idx="1">
                  <c:v>27.77369096195176</c:v>
                </c:pt>
                <c:pt idx="2">
                  <c:v>27.59618763076653</c:v>
                </c:pt>
                <c:pt idx="3">
                  <c:v>28.32829012921057</c:v>
                </c:pt>
                <c:pt idx="4">
                  <c:v>28.59792972734355</c:v>
                </c:pt>
                <c:pt idx="5">
                  <c:v>28.42885114520845</c:v>
                </c:pt>
                <c:pt idx="6">
                  <c:v>27.65814127483926</c:v>
                </c:pt>
                <c:pt idx="7">
                  <c:v>27.89190983199907</c:v>
                </c:pt>
                <c:pt idx="8">
                  <c:v>27.57578922202945</c:v>
                </c:pt>
                <c:pt idx="9">
                  <c:v>27.54976398012156</c:v>
                </c:pt>
                <c:pt idx="10">
                  <c:v>27.46803487017622</c:v>
                </c:pt>
                <c:pt idx="11">
                  <c:v>27.36559163649598</c:v>
                </c:pt>
              </c:numCache>
            </c:numRef>
          </c:val>
        </c:ser>
        <c:axId val="534511592"/>
        <c:axId val="735261304"/>
      </c:barChart>
      <c:catAx>
        <c:axId val="534511592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735261304"/>
        <c:crosses val="autoZero"/>
        <c:auto val="1"/>
        <c:lblAlgn val="ctr"/>
        <c:lblOffset val="100"/>
      </c:catAx>
      <c:valAx>
        <c:axId val="735261304"/>
        <c:scaling>
          <c:orientation val="minMax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534511592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Pmf1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Analysis!$A$44:$A$46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Analysis!$D$44:$D$46</c:f>
              <c:numCache>
                <c:formatCode>0.00</c:formatCode>
                <c:ptCount val="3"/>
                <c:pt idx="0">
                  <c:v>27.60020323791672</c:v>
                </c:pt>
                <c:pt idx="1">
                  <c:v>27.77369096195176</c:v>
                </c:pt>
                <c:pt idx="2">
                  <c:v>27.59618763076653</c:v>
                </c:pt>
              </c:numCache>
            </c:numRef>
          </c:yVal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Analysis!$D$47:$D$49</c:f>
              <c:numCache>
                <c:formatCode>0.00</c:formatCode>
                <c:ptCount val="3"/>
                <c:pt idx="0">
                  <c:v>28.32829012921057</c:v>
                </c:pt>
                <c:pt idx="1">
                  <c:v>28.59792972734355</c:v>
                </c:pt>
                <c:pt idx="2">
                  <c:v>28.42885114520845</c:v>
                </c:pt>
              </c:numCache>
            </c:numRef>
          </c:yVal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Analysis!$D$50:$D$52</c:f>
              <c:numCache>
                <c:formatCode>0.00</c:formatCode>
                <c:ptCount val="3"/>
                <c:pt idx="0">
                  <c:v>27.65814127483926</c:v>
                </c:pt>
                <c:pt idx="1">
                  <c:v>27.89190983199907</c:v>
                </c:pt>
                <c:pt idx="2">
                  <c:v>27.57578922202945</c:v>
                </c:pt>
              </c:numCache>
            </c:numRef>
          </c:yVal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Analysis!$D$53:$D$55</c:f>
              <c:numCache>
                <c:formatCode>0.00</c:formatCode>
                <c:ptCount val="3"/>
                <c:pt idx="0">
                  <c:v>27.54976398012156</c:v>
                </c:pt>
                <c:pt idx="1">
                  <c:v>27.46803487017622</c:v>
                </c:pt>
                <c:pt idx="2">
                  <c:v>27.36559163649598</c:v>
                </c:pt>
              </c:numCache>
            </c:numRef>
          </c:yVal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Analysis!$D$58:$D$61</c:f>
              <c:numCache>
                <c:formatCode>0.00</c:formatCode>
                <c:ptCount val="4"/>
                <c:pt idx="0">
                  <c:v>27.656693943545</c:v>
                </c:pt>
                <c:pt idx="1">
                  <c:v>28.45169033392086</c:v>
                </c:pt>
                <c:pt idx="2">
                  <c:v>27.70861344295593</c:v>
                </c:pt>
                <c:pt idx="3">
                  <c:v>27.46113016226458</c:v>
                </c:pt>
              </c:numCache>
            </c:numRef>
          </c:yVal>
        </c:ser>
        <c:axId val="735178328"/>
        <c:axId val="735686664"/>
      </c:scatterChart>
      <c:valAx>
        <c:axId val="735178328"/>
        <c:scaling>
          <c:orientation val="minMax"/>
        </c:scaling>
        <c:delete val="1"/>
        <c:axPos val="b"/>
        <c:numFmt formatCode="General" sourceLinked="1"/>
        <c:tickLblPos val="nextTo"/>
        <c:crossAx val="735686664"/>
        <c:crosses val="autoZero"/>
        <c:crossBetween val="midCat"/>
      </c:valAx>
      <c:valAx>
        <c:axId val="735686664"/>
        <c:scaling>
          <c:orientation val="minMax"/>
          <c:max val="40.0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</c:title>
        <c:numFmt formatCode="0.0" sourceLinked="0"/>
        <c:tickLblPos val="nextTo"/>
        <c:crossAx val="73517832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Pmf1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Analysis!$H$44:$H$46</c:f>
              <c:numCache>
                <c:formatCode>0.00</c:formatCode>
                <c:ptCount val="3"/>
                <c:pt idx="0">
                  <c:v>1.039933088740593</c:v>
                </c:pt>
                <c:pt idx="1">
                  <c:v>0.922105023609395</c:v>
                </c:pt>
                <c:pt idx="2">
                  <c:v>1.042831677649338</c:v>
                </c:pt>
              </c:numCache>
            </c:numRef>
          </c:yVal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Analysis!$H$47:$H$49</c:f>
              <c:numCache>
                <c:formatCode>0.00</c:formatCode>
                <c:ptCount val="3"/>
                <c:pt idx="0">
                  <c:v>0.627811697281951</c:v>
                </c:pt>
                <c:pt idx="1">
                  <c:v>0.520786593898151</c:v>
                </c:pt>
                <c:pt idx="2">
                  <c:v>0.585541284277202</c:v>
                </c:pt>
              </c:numCache>
            </c:numRef>
          </c:yVal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Analysis!$H$50:$H$52</c:f>
              <c:numCache>
                <c:formatCode>0.00</c:formatCode>
                <c:ptCount val="3"/>
                <c:pt idx="0">
                  <c:v>0.998997289444586</c:v>
                </c:pt>
                <c:pt idx="1">
                  <c:v>0.849557859686864</c:v>
                </c:pt>
                <c:pt idx="2">
                  <c:v>1.057681109922346</c:v>
                </c:pt>
              </c:numCache>
            </c:numRef>
          </c:yVal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Analysis!$H$53:$H$55</c:f>
              <c:numCache>
                <c:formatCode>0.00</c:formatCode>
                <c:ptCount val="3"/>
                <c:pt idx="0">
                  <c:v>1.076934094452403</c:v>
                </c:pt>
                <c:pt idx="1">
                  <c:v>1.139703914777153</c:v>
                </c:pt>
                <c:pt idx="2">
                  <c:v>1.223574806446613</c:v>
                </c:pt>
              </c:numCache>
            </c:numRef>
          </c:yVal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Analysis!$H$58:$H$61</c:f>
              <c:numCache>
                <c:formatCode>0</c:formatCode>
                <c:ptCount val="4"/>
                <c:pt idx="0">
                  <c:v>1.000000000000002</c:v>
                </c:pt>
                <c:pt idx="1">
                  <c:v>0.576344615412317</c:v>
                </c:pt>
                <c:pt idx="2">
                  <c:v>0.964652009464885</c:v>
                </c:pt>
                <c:pt idx="3" formatCode="0.00">
                  <c:v>1.145171587221675</c:v>
                </c:pt>
              </c:numCache>
            </c:numRef>
          </c:yVal>
        </c:ser>
        <c:axId val="562982264"/>
        <c:axId val="735208104"/>
      </c:scatterChart>
      <c:valAx>
        <c:axId val="562982264"/>
        <c:scaling>
          <c:orientation val="minMax"/>
        </c:scaling>
        <c:delete val="1"/>
        <c:axPos val="b"/>
        <c:numFmt formatCode="General" sourceLinked="1"/>
        <c:tickLblPos val="nextTo"/>
        <c:crossAx val="735208104"/>
        <c:crosses val="autoZero"/>
        <c:crossBetween val="midCat"/>
      </c:valAx>
      <c:valAx>
        <c:axId val="735208104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</c:title>
        <c:numFmt formatCode="0.0" sourceLinked="0"/>
        <c:tickLblPos val="nextTo"/>
        <c:crossAx val="56298226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Relationship Id="rId7" Type="http://schemas.openxmlformats.org/officeDocument/2006/relationships/chart" Target="../charts/chart10.xml"/><Relationship Id="rId8" Type="http://schemas.openxmlformats.org/officeDocument/2006/relationships/chart" Target="../charts/chart11.xml"/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4" Type="http://schemas.openxmlformats.org/officeDocument/2006/relationships/chart" Target="../charts/chart15.xml"/><Relationship Id="rId5" Type="http://schemas.openxmlformats.org/officeDocument/2006/relationships/chart" Target="../charts/chart16.xml"/><Relationship Id="rId6" Type="http://schemas.openxmlformats.org/officeDocument/2006/relationships/chart" Target="../charts/chart17.xml"/><Relationship Id="rId7" Type="http://schemas.openxmlformats.org/officeDocument/2006/relationships/chart" Target="../charts/chart18.xml"/><Relationship Id="rId8" Type="http://schemas.openxmlformats.org/officeDocument/2006/relationships/chart" Target="../charts/chart19.xml"/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1</xdr:row>
      <xdr:rowOff>38100</xdr:rowOff>
    </xdr:from>
    <xdr:to>
      <xdr:col>9</xdr:col>
      <xdr:colOff>787400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25400</xdr:colOff>
      <xdr:row>17</xdr:row>
      <xdr:rowOff>152400</xdr:rowOff>
    </xdr:from>
    <xdr:to>
      <xdr:col>9</xdr:col>
      <xdr:colOff>787400</xdr:colOff>
      <xdr:row>34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25400</xdr:colOff>
      <xdr:row>34</xdr:row>
      <xdr:rowOff>101600</xdr:rowOff>
    </xdr:from>
    <xdr:to>
      <xdr:col>9</xdr:col>
      <xdr:colOff>787400</xdr:colOff>
      <xdr:row>51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927100</xdr:colOff>
      <xdr:row>0</xdr:row>
      <xdr:rowOff>0</xdr:rowOff>
    </xdr:from>
    <xdr:to>
      <xdr:col>19</xdr:col>
      <xdr:colOff>939800</xdr:colOff>
      <xdr:row>16</xdr:row>
      <xdr:rowOff>279400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88900</xdr:rowOff>
    </xdr:from>
    <xdr:to>
      <xdr:col>8</xdr:col>
      <xdr:colOff>317500</xdr:colOff>
      <xdr:row>38</xdr:row>
      <xdr:rowOff>25400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330200</xdr:colOff>
      <xdr:row>21</xdr:row>
      <xdr:rowOff>88900</xdr:rowOff>
    </xdr:from>
    <xdr:to>
      <xdr:col>13</xdr:col>
      <xdr:colOff>444500</xdr:colOff>
      <xdr:row>38</xdr:row>
      <xdr:rowOff>25400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40</xdr:row>
      <xdr:rowOff>190500</xdr:rowOff>
    </xdr:from>
    <xdr:to>
      <xdr:col>19</xdr:col>
      <xdr:colOff>969264</xdr:colOff>
      <xdr:row>56</xdr:row>
      <xdr:rowOff>308864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62</xdr:row>
      <xdr:rowOff>38100</xdr:rowOff>
    </xdr:from>
    <xdr:to>
      <xdr:col>8</xdr:col>
      <xdr:colOff>317500</xdr:colOff>
      <xdr:row>78</xdr:row>
      <xdr:rowOff>139700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330200</xdr:colOff>
      <xdr:row>62</xdr:row>
      <xdr:rowOff>38100</xdr:rowOff>
    </xdr:from>
    <xdr:to>
      <xdr:col>13</xdr:col>
      <xdr:colOff>444500</xdr:colOff>
      <xdr:row>78</xdr:row>
      <xdr:rowOff>139700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444500</xdr:colOff>
      <xdr:row>62</xdr:row>
      <xdr:rowOff>38100</xdr:rowOff>
    </xdr:from>
    <xdr:to>
      <xdr:col>18</xdr:col>
      <xdr:colOff>254000</xdr:colOff>
      <xdr:row>78</xdr:row>
      <xdr:rowOff>139700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457200</xdr:colOff>
      <xdr:row>21</xdr:row>
      <xdr:rowOff>88900</xdr:rowOff>
    </xdr:from>
    <xdr:to>
      <xdr:col>18</xdr:col>
      <xdr:colOff>266700</xdr:colOff>
      <xdr:row>38</xdr:row>
      <xdr:rowOff>25400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927100</xdr:colOff>
      <xdr:row>0</xdr:row>
      <xdr:rowOff>0</xdr:rowOff>
    </xdr:from>
    <xdr:to>
      <xdr:col>19</xdr:col>
      <xdr:colOff>939800</xdr:colOff>
      <xdr:row>16</xdr:row>
      <xdr:rowOff>279400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88900</xdr:rowOff>
    </xdr:from>
    <xdr:to>
      <xdr:col>8</xdr:col>
      <xdr:colOff>317500</xdr:colOff>
      <xdr:row>38</xdr:row>
      <xdr:rowOff>25400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330200</xdr:colOff>
      <xdr:row>21</xdr:row>
      <xdr:rowOff>88900</xdr:rowOff>
    </xdr:from>
    <xdr:to>
      <xdr:col>13</xdr:col>
      <xdr:colOff>444500</xdr:colOff>
      <xdr:row>38</xdr:row>
      <xdr:rowOff>25400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40</xdr:row>
      <xdr:rowOff>190500</xdr:rowOff>
    </xdr:from>
    <xdr:to>
      <xdr:col>19</xdr:col>
      <xdr:colOff>969264</xdr:colOff>
      <xdr:row>56</xdr:row>
      <xdr:rowOff>308864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62</xdr:row>
      <xdr:rowOff>38100</xdr:rowOff>
    </xdr:from>
    <xdr:to>
      <xdr:col>8</xdr:col>
      <xdr:colOff>317500</xdr:colOff>
      <xdr:row>78</xdr:row>
      <xdr:rowOff>139700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330200</xdr:colOff>
      <xdr:row>62</xdr:row>
      <xdr:rowOff>38100</xdr:rowOff>
    </xdr:from>
    <xdr:to>
      <xdr:col>13</xdr:col>
      <xdr:colOff>444500</xdr:colOff>
      <xdr:row>78</xdr:row>
      <xdr:rowOff>139700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444500</xdr:colOff>
      <xdr:row>62</xdr:row>
      <xdr:rowOff>38100</xdr:rowOff>
    </xdr:from>
    <xdr:to>
      <xdr:col>18</xdr:col>
      <xdr:colOff>254000</xdr:colOff>
      <xdr:row>78</xdr:row>
      <xdr:rowOff>139700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457200</xdr:colOff>
      <xdr:row>21</xdr:row>
      <xdr:rowOff>88900</xdr:rowOff>
    </xdr:from>
    <xdr:to>
      <xdr:col>18</xdr:col>
      <xdr:colOff>266700</xdr:colOff>
      <xdr:row>38</xdr:row>
      <xdr:rowOff>25400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20</xdr:row>
      <xdr:rowOff>152400</xdr:rowOff>
    </xdr:from>
    <xdr:to>
      <xdr:col>4</xdr:col>
      <xdr:colOff>812800</xdr:colOff>
      <xdr:row>37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K106"/>
  <sheetViews>
    <sheetView workbookViewId="0">
      <selection activeCell="M38" sqref="M38"/>
    </sheetView>
  </sheetViews>
  <sheetFormatPr baseColWidth="10" defaultRowHeight="13" customHeight="1"/>
  <cols>
    <col min="1" max="1" width="4.140625" bestFit="1" customWidth="1"/>
    <col min="2" max="2" width="5.85546875" bestFit="1" customWidth="1"/>
    <col min="3" max="3" width="6.28515625" bestFit="1" customWidth="1"/>
  </cols>
  <sheetData>
    <row r="1" spans="1:5" ht="18">
      <c r="A1" s="25" t="s">
        <v>122</v>
      </c>
    </row>
    <row r="2" spans="1:5" ht="13" customHeight="1">
      <c r="A2" s="15" t="s">
        <v>104</v>
      </c>
      <c r="B2" s="15" t="s">
        <v>105</v>
      </c>
      <c r="C2" s="15" t="s">
        <v>106</v>
      </c>
      <c r="D2" s="15" t="s">
        <v>107</v>
      </c>
      <c r="E2" s="15" t="s">
        <v>108</v>
      </c>
    </row>
    <row r="3" spans="1:5" ht="13" customHeight="1">
      <c r="A3" s="8" t="s">
        <v>13</v>
      </c>
      <c r="B3" s="52" t="s">
        <v>87</v>
      </c>
      <c r="C3" s="9">
        <v>57</v>
      </c>
      <c r="D3" s="10" t="s">
        <v>88</v>
      </c>
      <c r="E3" s="10" t="s">
        <v>89</v>
      </c>
    </row>
    <row r="4" spans="1:5" ht="13" customHeight="1">
      <c r="A4" s="16" t="s">
        <v>14</v>
      </c>
      <c r="B4" s="53" t="s">
        <v>87</v>
      </c>
      <c r="C4" s="17">
        <v>56.5</v>
      </c>
      <c r="D4" s="18" t="s">
        <v>90</v>
      </c>
      <c r="E4" s="18" t="s">
        <v>91</v>
      </c>
    </row>
    <row r="5" spans="1:5" ht="13" customHeight="1">
      <c r="A5" s="8" t="s">
        <v>15</v>
      </c>
      <c r="B5" s="54">
        <v>27.118434471802043</v>
      </c>
      <c r="C5" s="9">
        <v>86.5</v>
      </c>
      <c r="D5" s="10" t="s">
        <v>92</v>
      </c>
      <c r="E5" s="10" t="s">
        <v>93</v>
      </c>
    </row>
    <row r="6" spans="1:5" ht="13" customHeight="1">
      <c r="A6" s="8" t="s">
        <v>16</v>
      </c>
      <c r="B6" s="54"/>
      <c r="C6" s="9">
        <v>56.5</v>
      </c>
      <c r="D6" s="10" t="s">
        <v>92</v>
      </c>
      <c r="E6" s="10" t="s">
        <v>93</v>
      </c>
    </row>
    <row r="7" spans="1:5" ht="13" customHeight="1">
      <c r="A7" s="8" t="s">
        <v>17</v>
      </c>
      <c r="B7" s="54"/>
      <c r="C7" s="9">
        <v>57.5</v>
      </c>
      <c r="D7" s="10" t="s">
        <v>92</v>
      </c>
      <c r="E7" s="10" t="s">
        <v>93</v>
      </c>
    </row>
    <row r="8" spans="1:5" ht="13" customHeight="1">
      <c r="A8" s="8" t="s">
        <v>18</v>
      </c>
      <c r="B8" s="54">
        <v>31.730723441639302</v>
      </c>
      <c r="C8" s="9">
        <v>86.5</v>
      </c>
      <c r="D8" s="10" t="s">
        <v>92</v>
      </c>
      <c r="E8" s="10" t="s">
        <v>93</v>
      </c>
    </row>
    <row r="9" spans="1:5" ht="13" customHeight="1">
      <c r="A9" s="8" t="s">
        <v>19</v>
      </c>
      <c r="B9" s="54">
        <v>27.132606398261984</v>
      </c>
      <c r="C9" s="9">
        <v>87</v>
      </c>
      <c r="D9" s="10" t="s">
        <v>92</v>
      </c>
      <c r="E9" s="10" t="s">
        <v>93</v>
      </c>
    </row>
    <row r="10" spans="1:5" ht="13" customHeight="1">
      <c r="A10" s="8" t="s">
        <v>20</v>
      </c>
      <c r="B10" s="54"/>
      <c r="C10" s="9">
        <v>56.5</v>
      </c>
      <c r="D10" s="10" t="s">
        <v>92</v>
      </c>
      <c r="E10" s="10" t="s">
        <v>93</v>
      </c>
    </row>
    <row r="11" spans="1:5" ht="13" customHeight="1">
      <c r="A11" s="8" t="s">
        <v>21</v>
      </c>
      <c r="B11" s="54"/>
      <c r="C11" s="9">
        <v>58</v>
      </c>
      <c r="D11" s="10" t="s">
        <v>92</v>
      </c>
      <c r="E11" s="10" t="s">
        <v>93</v>
      </c>
    </row>
    <row r="12" spans="1:5" ht="13" customHeight="1">
      <c r="A12" s="8" t="s">
        <v>22</v>
      </c>
      <c r="B12" s="54">
        <v>31.875987486125425</v>
      </c>
      <c r="C12" s="9">
        <v>86.5</v>
      </c>
      <c r="D12" s="10" t="s">
        <v>92</v>
      </c>
      <c r="E12" s="10" t="s">
        <v>93</v>
      </c>
    </row>
    <row r="13" spans="1:5" ht="13" customHeight="1">
      <c r="A13" s="8" t="s">
        <v>23</v>
      </c>
      <c r="B13" s="54">
        <v>26.942858673019622</v>
      </c>
      <c r="C13" s="9">
        <v>87</v>
      </c>
      <c r="D13" s="10" t="s">
        <v>92</v>
      </c>
      <c r="E13" s="10" t="s">
        <v>93</v>
      </c>
    </row>
    <row r="14" spans="1:5" ht="13" customHeight="1">
      <c r="A14" s="8" t="s">
        <v>24</v>
      </c>
      <c r="B14" s="54"/>
      <c r="C14" s="9">
        <v>56.5</v>
      </c>
      <c r="D14" s="10" t="s">
        <v>92</v>
      </c>
      <c r="E14" s="10" t="s">
        <v>93</v>
      </c>
    </row>
    <row r="15" spans="1:5" ht="13" customHeight="1">
      <c r="A15" s="8" t="s">
        <v>25</v>
      </c>
      <c r="B15" s="54"/>
      <c r="C15" s="9">
        <v>56.5</v>
      </c>
      <c r="D15" s="10" t="s">
        <v>92</v>
      </c>
      <c r="E15" s="10" t="s">
        <v>93</v>
      </c>
    </row>
    <row r="16" spans="1:5" ht="13" customHeight="1">
      <c r="A16" s="19" t="s">
        <v>26</v>
      </c>
      <c r="B16" s="55">
        <v>30.941921046561127</v>
      </c>
      <c r="C16" s="20">
        <v>86.5</v>
      </c>
      <c r="D16" s="21" t="s">
        <v>92</v>
      </c>
      <c r="E16" s="21" t="s">
        <v>93</v>
      </c>
    </row>
    <row r="17" spans="1:11" ht="13" customHeight="1">
      <c r="A17" s="8" t="s">
        <v>27</v>
      </c>
      <c r="B17" s="54">
        <v>26.964135122133179</v>
      </c>
      <c r="C17" s="9">
        <v>86.5</v>
      </c>
      <c r="D17" s="10" t="s">
        <v>92</v>
      </c>
      <c r="E17" s="10" t="s">
        <v>93</v>
      </c>
    </row>
    <row r="18" spans="1:11" ht="13" customHeight="1">
      <c r="A18" s="8" t="s">
        <v>28</v>
      </c>
      <c r="B18" s="54"/>
      <c r="C18" s="9">
        <v>56.5</v>
      </c>
      <c r="D18" s="10" t="s">
        <v>92</v>
      </c>
      <c r="E18" s="10" t="s">
        <v>93</v>
      </c>
    </row>
    <row r="19" spans="1:11" ht="13" customHeight="1">
      <c r="A19" s="8" t="s">
        <v>29</v>
      </c>
      <c r="B19" s="54">
        <v>36.747847547862655</v>
      </c>
      <c r="C19" s="9">
        <v>76</v>
      </c>
      <c r="D19" s="10" t="s">
        <v>92</v>
      </c>
      <c r="E19" s="10" t="s">
        <v>93</v>
      </c>
    </row>
    <row r="20" spans="1:11" ht="13" customHeight="1">
      <c r="A20" s="8" t="s">
        <v>30</v>
      </c>
      <c r="B20" s="54">
        <v>32.340701339140075</v>
      </c>
      <c r="C20" s="9">
        <v>86.5</v>
      </c>
      <c r="D20" s="10" t="s">
        <v>92</v>
      </c>
      <c r="E20" s="10" t="s">
        <v>93</v>
      </c>
    </row>
    <row r="21" spans="1:11" ht="13" customHeight="1">
      <c r="A21" s="8" t="s">
        <v>31</v>
      </c>
      <c r="B21" s="54">
        <v>27.242716643681955</v>
      </c>
      <c r="C21" s="9">
        <v>86.5</v>
      </c>
      <c r="D21" s="10" t="s">
        <v>92</v>
      </c>
      <c r="E21" s="10" t="s">
        <v>93</v>
      </c>
    </row>
    <row r="22" spans="1:11" ht="13" customHeight="1">
      <c r="A22" s="8" t="s">
        <v>32</v>
      </c>
      <c r="B22" s="54"/>
      <c r="C22" s="9">
        <v>56.5</v>
      </c>
      <c r="D22" s="10" t="s">
        <v>92</v>
      </c>
      <c r="E22" s="10" t="s">
        <v>93</v>
      </c>
    </row>
    <row r="23" spans="1:11" ht="13" customHeight="1">
      <c r="A23" s="8" t="s">
        <v>33</v>
      </c>
      <c r="B23" s="54"/>
      <c r="C23" s="9">
        <v>57</v>
      </c>
      <c r="D23" s="10" t="s">
        <v>92</v>
      </c>
      <c r="E23" s="10" t="s">
        <v>93</v>
      </c>
    </row>
    <row r="24" spans="1:11" ht="13" customHeight="1">
      <c r="A24" s="8" t="s">
        <v>34</v>
      </c>
      <c r="B24" s="54">
        <v>32.046880345019993</v>
      </c>
      <c r="C24" s="9">
        <v>86.5</v>
      </c>
      <c r="D24" s="10" t="s">
        <v>92</v>
      </c>
      <c r="E24" s="10" t="s">
        <v>93</v>
      </c>
    </row>
    <row r="25" spans="1:11" ht="13" customHeight="1">
      <c r="A25" s="8" t="s">
        <v>35</v>
      </c>
      <c r="B25" s="54">
        <v>27.195210402595215</v>
      </c>
      <c r="C25" s="9">
        <v>86.5</v>
      </c>
      <c r="D25" s="10" t="s">
        <v>92</v>
      </c>
      <c r="E25" s="10" t="s">
        <v>93</v>
      </c>
    </row>
    <row r="26" spans="1:11" ht="13" customHeight="1">
      <c r="A26" s="8" t="s">
        <v>36</v>
      </c>
      <c r="B26" s="54"/>
      <c r="C26" s="9">
        <v>56.5</v>
      </c>
      <c r="D26" s="10" t="s">
        <v>92</v>
      </c>
      <c r="E26" s="10" t="s">
        <v>93</v>
      </c>
      <c r="K26" s="60"/>
    </row>
    <row r="27" spans="1:11" ht="13" customHeight="1">
      <c r="A27" s="8" t="s">
        <v>37</v>
      </c>
      <c r="B27" s="54"/>
      <c r="C27" s="9">
        <v>56.5</v>
      </c>
      <c r="D27" s="10" t="s">
        <v>92</v>
      </c>
      <c r="E27" s="10" t="s">
        <v>93</v>
      </c>
      <c r="K27" s="60"/>
    </row>
    <row r="28" spans="1:11" ht="13" customHeight="1">
      <c r="A28" s="19" t="s">
        <v>38</v>
      </c>
      <c r="B28" s="55">
        <v>31.385306451621414</v>
      </c>
      <c r="C28" s="20">
        <v>86.5</v>
      </c>
      <c r="D28" s="21" t="s">
        <v>92</v>
      </c>
      <c r="E28" s="21" t="s">
        <v>93</v>
      </c>
    </row>
    <row r="29" spans="1:11" ht="13" customHeight="1">
      <c r="A29" s="8" t="s">
        <v>39</v>
      </c>
      <c r="B29" s="52" t="s">
        <v>87</v>
      </c>
      <c r="C29" s="9">
        <v>57.5</v>
      </c>
      <c r="D29" s="10" t="s">
        <v>94</v>
      </c>
      <c r="E29" s="10" t="s">
        <v>93</v>
      </c>
    </row>
    <row r="30" spans="1:11" ht="13" customHeight="1">
      <c r="A30" s="8" t="s">
        <v>40</v>
      </c>
      <c r="B30" s="52" t="s">
        <v>87</v>
      </c>
      <c r="C30" s="9">
        <v>56.5</v>
      </c>
      <c r="D30" s="10" t="s">
        <v>94</v>
      </c>
      <c r="E30" s="10" t="s">
        <v>93</v>
      </c>
    </row>
    <row r="31" spans="1:11" ht="13" customHeight="1">
      <c r="A31" s="8" t="s">
        <v>41</v>
      </c>
      <c r="B31" s="52" t="s">
        <v>87</v>
      </c>
      <c r="C31" s="9">
        <v>56.5</v>
      </c>
      <c r="D31" s="10" t="s">
        <v>94</v>
      </c>
      <c r="E31" s="10" t="s">
        <v>93</v>
      </c>
    </row>
    <row r="32" spans="1:11" ht="13" customHeight="1">
      <c r="A32" s="8" t="s">
        <v>42</v>
      </c>
      <c r="B32" s="52">
        <v>35.941436082698615</v>
      </c>
      <c r="C32" s="9">
        <v>86.5</v>
      </c>
      <c r="D32" s="10" t="s">
        <v>94</v>
      </c>
      <c r="E32" s="10" t="s">
        <v>93</v>
      </c>
    </row>
    <row r="33" spans="1:5" ht="13" customHeight="1">
      <c r="A33" s="8" t="s">
        <v>43</v>
      </c>
      <c r="B33" s="52">
        <v>37.582532000109012</v>
      </c>
      <c r="C33" s="9">
        <v>57.5</v>
      </c>
      <c r="D33" s="10" t="s">
        <v>94</v>
      </c>
      <c r="E33" s="10" t="s">
        <v>93</v>
      </c>
    </row>
    <row r="34" spans="1:5" ht="13" customHeight="1">
      <c r="A34" s="8" t="s">
        <v>44</v>
      </c>
      <c r="B34" s="52" t="s">
        <v>87</v>
      </c>
      <c r="C34" s="9">
        <v>56.5</v>
      </c>
      <c r="D34" s="10" t="s">
        <v>94</v>
      </c>
      <c r="E34" s="10" t="s">
        <v>93</v>
      </c>
    </row>
    <row r="35" spans="1:5" ht="13" customHeight="1">
      <c r="A35" s="8" t="s">
        <v>45</v>
      </c>
      <c r="B35" s="52">
        <v>37.133755494313064</v>
      </c>
      <c r="C35" s="9">
        <v>57.5</v>
      </c>
      <c r="D35" s="10" t="s">
        <v>94</v>
      </c>
      <c r="E35" s="10" t="s">
        <v>93</v>
      </c>
    </row>
    <row r="36" spans="1:5" ht="13" customHeight="1">
      <c r="A36" s="8" t="s">
        <v>46</v>
      </c>
      <c r="B36" s="52">
        <v>35.715401444615189</v>
      </c>
      <c r="C36" s="9">
        <v>86.5</v>
      </c>
      <c r="D36" s="10" t="s">
        <v>94</v>
      </c>
      <c r="E36" s="10" t="s">
        <v>93</v>
      </c>
    </row>
    <row r="37" spans="1:5" ht="13" customHeight="1">
      <c r="A37" s="8" t="s">
        <v>47</v>
      </c>
      <c r="B37" s="52" t="s">
        <v>87</v>
      </c>
      <c r="C37" s="9">
        <v>56.5</v>
      </c>
      <c r="D37" s="10" t="s">
        <v>94</v>
      </c>
      <c r="E37" s="10" t="s">
        <v>93</v>
      </c>
    </row>
    <row r="38" spans="1:5" ht="13" customHeight="1">
      <c r="A38" s="8" t="s">
        <v>48</v>
      </c>
      <c r="B38" s="52" t="s">
        <v>87</v>
      </c>
      <c r="C38" s="9">
        <v>76.5</v>
      </c>
      <c r="D38" s="10" t="s">
        <v>94</v>
      </c>
      <c r="E38" s="10" t="s">
        <v>93</v>
      </c>
    </row>
    <row r="39" spans="1:5" ht="13" customHeight="1">
      <c r="A39" s="8" t="s">
        <v>49</v>
      </c>
      <c r="B39" s="52" t="s">
        <v>87</v>
      </c>
      <c r="C39" s="9">
        <v>56.5</v>
      </c>
      <c r="D39" s="10" t="s">
        <v>94</v>
      </c>
      <c r="E39" s="10" t="s">
        <v>93</v>
      </c>
    </row>
    <row r="40" spans="1:5" ht="13" customHeight="1">
      <c r="A40" s="19" t="s">
        <v>50</v>
      </c>
      <c r="B40" s="56" t="s">
        <v>87</v>
      </c>
      <c r="C40" s="20">
        <v>57</v>
      </c>
      <c r="D40" s="21" t="s">
        <v>94</v>
      </c>
      <c r="E40" s="21" t="s">
        <v>93</v>
      </c>
    </row>
    <row r="41" spans="1:5" ht="13" customHeight="1">
      <c r="A41" s="11" t="s">
        <v>51</v>
      </c>
      <c r="B41" s="57">
        <v>27.52229985015677</v>
      </c>
      <c r="C41" s="12">
        <v>85.5</v>
      </c>
      <c r="D41" s="13" t="s">
        <v>92</v>
      </c>
      <c r="E41" s="13" t="s">
        <v>91</v>
      </c>
    </row>
    <row r="42" spans="1:5" ht="13" customHeight="1">
      <c r="A42" s="11" t="s">
        <v>52</v>
      </c>
      <c r="B42" s="57">
        <v>28.317739333361398</v>
      </c>
      <c r="C42" s="12">
        <v>85.5</v>
      </c>
      <c r="D42" s="13" t="s">
        <v>92</v>
      </c>
      <c r="E42" s="13" t="s">
        <v>91</v>
      </c>
    </row>
    <row r="43" spans="1:5" ht="13" customHeight="1">
      <c r="A43" s="11" t="s">
        <v>53</v>
      </c>
      <c r="B43" s="57">
        <v>27.473569326139643</v>
      </c>
      <c r="C43" s="12">
        <v>85.5</v>
      </c>
      <c r="D43" s="13" t="s">
        <v>92</v>
      </c>
      <c r="E43" s="13" t="s">
        <v>91</v>
      </c>
    </row>
    <row r="44" spans="1:5" ht="13" customHeight="1">
      <c r="A44" s="11" t="s">
        <v>54</v>
      </c>
      <c r="B44" s="57">
        <v>27.391607401730901</v>
      </c>
      <c r="C44" s="12">
        <v>86</v>
      </c>
      <c r="D44" s="13" t="s">
        <v>92</v>
      </c>
      <c r="E44" s="13" t="s">
        <v>91</v>
      </c>
    </row>
    <row r="45" spans="1:5" ht="13" customHeight="1">
      <c r="A45" s="11" t="s">
        <v>55</v>
      </c>
      <c r="B45" s="57">
        <v>27.724951978329432</v>
      </c>
      <c r="C45" s="12">
        <v>86</v>
      </c>
      <c r="D45" s="13" t="s">
        <v>92</v>
      </c>
      <c r="E45" s="13" t="s">
        <v>91</v>
      </c>
    </row>
    <row r="46" spans="1:5" ht="13" customHeight="1">
      <c r="A46" s="11" t="s">
        <v>56</v>
      </c>
      <c r="B46" s="57">
        <v>28.599980454034437</v>
      </c>
      <c r="C46" s="12">
        <v>86</v>
      </c>
      <c r="D46" s="13" t="s">
        <v>92</v>
      </c>
      <c r="E46" s="13" t="s">
        <v>91</v>
      </c>
    </row>
    <row r="47" spans="1:5" ht="13" customHeight="1">
      <c r="A47" s="11" t="s">
        <v>57</v>
      </c>
      <c r="B47" s="57">
        <v>28.008736700771273</v>
      </c>
      <c r="C47" s="12">
        <v>86</v>
      </c>
      <c r="D47" s="13" t="s">
        <v>92</v>
      </c>
      <c r="E47" s="13" t="s">
        <v>91</v>
      </c>
    </row>
    <row r="48" spans="1:5" ht="13" customHeight="1">
      <c r="A48" s="11" t="s">
        <v>58</v>
      </c>
      <c r="B48" s="57">
        <v>27.406249282401387</v>
      </c>
      <c r="C48" s="12">
        <v>86</v>
      </c>
      <c r="D48" s="13" t="s">
        <v>92</v>
      </c>
      <c r="E48" s="13" t="s">
        <v>91</v>
      </c>
    </row>
    <row r="49" spans="1:5" ht="13" customHeight="1">
      <c r="A49" s="11" t="s">
        <v>59</v>
      </c>
      <c r="B49" s="57">
        <v>27.658897526456819</v>
      </c>
      <c r="C49" s="12">
        <v>86</v>
      </c>
      <c r="D49" s="13" t="s">
        <v>92</v>
      </c>
      <c r="E49" s="13" t="s">
        <v>91</v>
      </c>
    </row>
    <row r="50" spans="1:5" ht="13" customHeight="1">
      <c r="A50" s="11" t="s">
        <v>60</v>
      </c>
      <c r="B50" s="57">
        <v>28.664367102252115</v>
      </c>
      <c r="C50" s="12">
        <v>85.5</v>
      </c>
      <c r="D50" s="13" t="s">
        <v>92</v>
      </c>
      <c r="E50" s="13" t="s">
        <v>91</v>
      </c>
    </row>
    <row r="51" spans="1:5" ht="13" customHeight="1">
      <c r="A51" s="11" t="s">
        <v>61</v>
      </c>
      <c r="B51" s="57">
        <v>27.589409633939457</v>
      </c>
      <c r="C51" s="12">
        <v>85.5</v>
      </c>
      <c r="D51" s="13" t="s">
        <v>92</v>
      </c>
      <c r="E51" s="13" t="s">
        <v>91</v>
      </c>
    </row>
    <row r="52" spans="1:5" ht="13" customHeight="1">
      <c r="A52" s="22" t="s">
        <v>62</v>
      </c>
      <c r="B52" s="58">
        <v>27.302836048183817</v>
      </c>
      <c r="C52" s="23">
        <v>85.5</v>
      </c>
      <c r="D52" s="24" t="s">
        <v>92</v>
      </c>
      <c r="E52" s="24" t="s">
        <v>91</v>
      </c>
    </row>
    <row r="53" spans="1:5" ht="13" customHeight="1">
      <c r="A53" s="11" t="s">
        <v>63</v>
      </c>
      <c r="B53" s="57">
        <v>27.678106625676662</v>
      </c>
      <c r="C53" s="12">
        <v>85.5</v>
      </c>
      <c r="D53" s="13" t="s">
        <v>92</v>
      </c>
      <c r="E53" s="13" t="s">
        <v>91</v>
      </c>
    </row>
    <row r="54" spans="1:5" ht="13" customHeight="1">
      <c r="A54" s="11" t="s">
        <v>64</v>
      </c>
      <c r="B54" s="57">
        <v>28.338840925059746</v>
      </c>
      <c r="C54" s="12">
        <v>85.5</v>
      </c>
      <c r="D54" s="13" t="s">
        <v>92</v>
      </c>
      <c r="E54" s="13" t="s">
        <v>91</v>
      </c>
    </row>
    <row r="55" spans="1:5" ht="13" customHeight="1">
      <c r="A55" s="11" t="s">
        <v>65</v>
      </c>
      <c r="B55" s="57">
        <v>27.842713223538869</v>
      </c>
      <c r="C55" s="12">
        <v>85.5</v>
      </c>
      <c r="D55" s="13" t="s">
        <v>92</v>
      </c>
      <c r="E55" s="13" t="s">
        <v>91</v>
      </c>
    </row>
    <row r="56" spans="1:5" ht="13" customHeight="1">
      <c r="A56" s="11" t="s">
        <v>66</v>
      </c>
      <c r="B56" s="57">
        <v>27.707920558512228</v>
      </c>
      <c r="C56" s="12">
        <v>85.5</v>
      </c>
      <c r="D56" s="13" t="s">
        <v>92</v>
      </c>
      <c r="E56" s="13" t="s">
        <v>91</v>
      </c>
    </row>
    <row r="57" spans="1:5" ht="13" customHeight="1">
      <c r="A57" s="11" t="s">
        <v>67</v>
      </c>
      <c r="B57" s="57">
        <v>27.822429945574079</v>
      </c>
      <c r="C57" s="12">
        <v>85.5</v>
      </c>
      <c r="D57" s="13" t="s">
        <v>92</v>
      </c>
      <c r="E57" s="13" t="s">
        <v>91</v>
      </c>
    </row>
    <row r="58" spans="1:5" ht="13" customHeight="1">
      <c r="A58" s="11" t="s">
        <v>68</v>
      </c>
      <c r="B58" s="57">
        <v>28.595879000652662</v>
      </c>
      <c r="C58" s="12">
        <v>85.5</v>
      </c>
      <c r="D58" s="13" t="s">
        <v>92</v>
      </c>
      <c r="E58" s="13" t="s">
        <v>91</v>
      </c>
    </row>
    <row r="59" spans="1:5" ht="13" customHeight="1">
      <c r="A59" s="11" t="s">
        <v>69</v>
      </c>
      <c r="B59" s="57">
        <v>27.775082963226865</v>
      </c>
      <c r="C59" s="12">
        <v>86</v>
      </c>
      <c r="D59" s="13" t="s">
        <v>92</v>
      </c>
      <c r="E59" s="13" t="s">
        <v>91</v>
      </c>
    </row>
    <row r="60" spans="1:5" ht="13" customHeight="1">
      <c r="A60" s="11" t="s">
        <v>70</v>
      </c>
      <c r="B60" s="57">
        <v>27.529820457951054</v>
      </c>
      <c r="C60" s="12">
        <v>86</v>
      </c>
      <c r="D60" s="13" t="s">
        <v>92</v>
      </c>
      <c r="E60" s="13" t="s">
        <v>91</v>
      </c>
    </row>
    <row r="61" spans="1:5" ht="13" customHeight="1">
      <c r="A61" s="11" t="s">
        <v>71</v>
      </c>
      <c r="B61" s="57">
        <v>27.533477735076247</v>
      </c>
      <c r="C61" s="12">
        <v>85.5</v>
      </c>
      <c r="D61" s="13" t="s">
        <v>92</v>
      </c>
      <c r="E61" s="13" t="s">
        <v>91</v>
      </c>
    </row>
    <row r="62" spans="1:5" ht="13" customHeight="1">
      <c r="A62" s="11" t="s">
        <v>72</v>
      </c>
      <c r="B62" s="57">
        <v>28.193335188164795</v>
      </c>
      <c r="C62" s="12">
        <v>85.5</v>
      </c>
      <c r="D62" s="13" t="s">
        <v>92</v>
      </c>
      <c r="E62" s="13" t="s">
        <v>91</v>
      </c>
    </row>
    <row r="63" spans="1:5" ht="13" customHeight="1">
      <c r="A63" s="11" t="s">
        <v>73</v>
      </c>
      <c r="B63" s="57">
        <v>27.562168810119449</v>
      </c>
      <c r="C63" s="12">
        <v>85.5</v>
      </c>
      <c r="D63" s="13" t="s">
        <v>92</v>
      </c>
      <c r="E63" s="13" t="s">
        <v>91</v>
      </c>
    </row>
    <row r="64" spans="1:5" ht="13" customHeight="1">
      <c r="A64" s="22" t="s">
        <v>74</v>
      </c>
      <c r="B64" s="58">
        <v>27.428347224808135</v>
      </c>
      <c r="C64" s="23">
        <v>85.5</v>
      </c>
      <c r="D64" s="24" t="s">
        <v>92</v>
      </c>
      <c r="E64" s="24" t="s">
        <v>91</v>
      </c>
    </row>
    <row r="65" spans="1:5" ht="13" customHeight="1">
      <c r="A65" s="11" t="s">
        <v>75</v>
      </c>
      <c r="B65" s="57">
        <v>36.497411320709823</v>
      </c>
      <c r="C65" s="12">
        <v>77.5</v>
      </c>
      <c r="D65" s="13" t="s">
        <v>95</v>
      </c>
      <c r="E65" s="13" t="s">
        <v>91</v>
      </c>
    </row>
    <row r="66" spans="1:5" ht="13" customHeight="1">
      <c r="A66" s="11" t="s">
        <v>76</v>
      </c>
      <c r="B66" s="57" t="s">
        <v>87</v>
      </c>
      <c r="C66" s="12">
        <v>57</v>
      </c>
      <c r="D66" s="13" t="s">
        <v>95</v>
      </c>
      <c r="E66" s="13" t="s">
        <v>91</v>
      </c>
    </row>
    <row r="67" spans="1:5" ht="13" customHeight="1">
      <c r="A67" s="11" t="s">
        <v>77</v>
      </c>
      <c r="B67" s="57">
        <v>37.27426358937447</v>
      </c>
      <c r="C67" s="12">
        <v>77.5</v>
      </c>
      <c r="D67" s="13" t="s">
        <v>95</v>
      </c>
      <c r="E67" s="13" t="s">
        <v>91</v>
      </c>
    </row>
    <row r="68" spans="1:5" ht="13" customHeight="1">
      <c r="A68" s="11" t="s">
        <v>78</v>
      </c>
      <c r="B68" s="57">
        <v>37.204919453616668</v>
      </c>
      <c r="C68" s="12">
        <v>77.5</v>
      </c>
      <c r="D68" s="13" t="s">
        <v>95</v>
      </c>
      <c r="E68" s="13" t="s">
        <v>91</v>
      </c>
    </row>
    <row r="69" spans="1:5" ht="13" customHeight="1">
      <c r="A69" s="11" t="s">
        <v>79</v>
      </c>
      <c r="B69" s="57" t="s">
        <v>87</v>
      </c>
      <c r="C69" s="12">
        <v>57</v>
      </c>
      <c r="D69" s="13" t="s">
        <v>95</v>
      </c>
      <c r="E69" s="13" t="s">
        <v>91</v>
      </c>
    </row>
    <row r="70" spans="1:5" ht="13" customHeight="1">
      <c r="A70" s="11" t="s">
        <v>80</v>
      </c>
      <c r="B70" s="57">
        <v>35.970136257017472</v>
      </c>
      <c r="C70" s="12">
        <v>78</v>
      </c>
      <c r="D70" s="13" t="s">
        <v>95</v>
      </c>
      <c r="E70" s="13" t="s">
        <v>91</v>
      </c>
    </row>
    <row r="71" spans="1:5" ht="13" customHeight="1">
      <c r="A71" s="11" t="s">
        <v>81</v>
      </c>
      <c r="B71" s="57">
        <v>36.702506133053582</v>
      </c>
      <c r="C71" s="12">
        <v>77</v>
      </c>
      <c r="D71" s="13" t="s">
        <v>95</v>
      </c>
      <c r="E71" s="13" t="s">
        <v>91</v>
      </c>
    </row>
    <row r="72" spans="1:5" ht="13" customHeight="1">
      <c r="A72" s="11" t="s">
        <v>82</v>
      </c>
      <c r="B72" s="57" t="s">
        <v>87</v>
      </c>
      <c r="C72" s="12">
        <v>56.5</v>
      </c>
      <c r="D72" s="13" t="s">
        <v>95</v>
      </c>
      <c r="E72" s="13" t="s">
        <v>91</v>
      </c>
    </row>
    <row r="73" spans="1:5" ht="13" customHeight="1">
      <c r="A73" s="11" t="s">
        <v>83</v>
      </c>
      <c r="B73" s="59" t="s">
        <v>87</v>
      </c>
      <c r="C73" s="12">
        <v>56.5</v>
      </c>
      <c r="D73" s="13" t="s">
        <v>95</v>
      </c>
      <c r="E73" s="13" t="s">
        <v>91</v>
      </c>
    </row>
    <row r="74" spans="1:5" ht="13" customHeight="1">
      <c r="A74" s="11" t="s">
        <v>84</v>
      </c>
      <c r="B74" s="57" t="s">
        <v>87</v>
      </c>
      <c r="C74" s="12">
        <v>56.5</v>
      </c>
      <c r="D74" s="13" t="s">
        <v>95</v>
      </c>
      <c r="E74" s="13" t="s">
        <v>91</v>
      </c>
    </row>
    <row r="75" spans="1:5" ht="13" customHeight="1">
      <c r="A75" s="11" t="s">
        <v>85</v>
      </c>
      <c r="B75" s="57">
        <v>36.268945668898048</v>
      </c>
      <c r="C75" s="12">
        <v>76.5</v>
      </c>
      <c r="D75" s="13" t="s">
        <v>95</v>
      </c>
      <c r="E75" s="13" t="s">
        <v>91</v>
      </c>
    </row>
    <row r="76" spans="1:5" ht="13" customHeight="1">
      <c r="A76" s="22" t="s">
        <v>86</v>
      </c>
      <c r="B76" s="58" t="s">
        <v>87</v>
      </c>
      <c r="C76" s="23">
        <v>56.5</v>
      </c>
      <c r="D76" s="24" t="s">
        <v>95</v>
      </c>
      <c r="E76" s="24" t="s">
        <v>91</v>
      </c>
    </row>
    <row r="77" spans="1:5" ht="13" customHeight="1">
      <c r="C77" s="1"/>
    </row>
    <row r="78" spans="1:5" ht="13" customHeight="1">
      <c r="C78" s="1"/>
    </row>
    <row r="79" spans="1:5" ht="13" customHeight="1">
      <c r="C79" s="1"/>
    </row>
    <row r="80" spans="1:5" ht="13" customHeight="1">
      <c r="C80" s="1"/>
    </row>
    <row r="81" spans="3:3" ht="13" customHeight="1">
      <c r="C81" s="1"/>
    </row>
    <row r="82" spans="3:3" ht="13" customHeight="1">
      <c r="C82" s="1"/>
    </row>
    <row r="83" spans="3:3" ht="13" customHeight="1">
      <c r="C83" s="1"/>
    </row>
    <row r="84" spans="3:3" ht="13" customHeight="1">
      <c r="C84" s="1"/>
    </row>
    <row r="85" spans="3:3" ht="13" customHeight="1">
      <c r="C85" s="1"/>
    </row>
    <row r="86" spans="3:3" ht="13" customHeight="1">
      <c r="C86" s="1"/>
    </row>
    <row r="87" spans="3:3" ht="13" customHeight="1">
      <c r="C87" s="1"/>
    </row>
    <row r="88" spans="3:3" ht="13" customHeight="1">
      <c r="C88" s="1"/>
    </row>
    <row r="89" spans="3:3" ht="13" customHeight="1">
      <c r="C89" s="1"/>
    </row>
    <row r="90" spans="3:3" ht="13" customHeight="1">
      <c r="C90" s="1"/>
    </row>
    <row r="91" spans="3:3" ht="13" customHeight="1">
      <c r="C91" s="1"/>
    </row>
    <row r="92" spans="3:3" ht="13" customHeight="1">
      <c r="C92" s="1"/>
    </row>
    <row r="93" spans="3:3" ht="13" customHeight="1">
      <c r="C93" s="1"/>
    </row>
    <row r="94" spans="3:3" ht="13" customHeight="1">
      <c r="C94" s="1"/>
    </row>
    <row r="95" spans="3:3" ht="13" customHeight="1">
      <c r="C95" s="1"/>
    </row>
    <row r="96" spans="3:3" ht="13" customHeight="1">
      <c r="C96" s="1"/>
    </row>
    <row r="97" spans="3:3" ht="13" customHeight="1">
      <c r="C97" s="1"/>
    </row>
    <row r="98" spans="3:3" ht="13" customHeight="1">
      <c r="C98" s="1"/>
    </row>
    <row r="99" spans="3:3" ht="13" customHeight="1">
      <c r="C99" s="1"/>
    </row>
    <row r="100" spans="3:3" ht="13" customHeight="1">
      <c r="C100" s="1"/>
    </row>
    <row r="101" spans="3:3" ht="13" customHeight="1">
      <c r="C101" s="1"/>
    </row>
    <row r="102" spans="3:3" ht="13" customHeight="1">
      <c r="C102" s="1"/>
    </row>
    <row r="103" spans="3:3" ht="13" customHeight="1">
      <c r="C103" s="1"/>
    </row>
    <row r="104" spans="3:3" ht="13" customHeight="1">
      <c r="C104" s="1"/>
    </row>
    <row r="105" spans="3:3" ht="13" customHeight="1">
      <c r="C105" s="1"/>
    </row>
    <row r="106" spans="3:3" ht="13" customHeight="1">
      <c r="C106" s="1"/>
    </row>
  </sheetData>
  <sheetCalcPr fullCalcOnLoad="1"/>
  <phoneticPr fontId="4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T89"/>
  <sheetViews>
    <sheetView view="pageLayout" topLeftCell="A2" workbookViewId="0">
      <selection activeCell="M57" sqref="M57"/>
    </sheetView>
  </sheetViews>
  <sheetFormatPr baseColWidth="10" defaultRowHeight="13"/>
  <cols>
    <col min="1" max="1" width="2.140625" bestFit="1" customWidth="1"/>
    <col min="2" max="2" width="7.140625" bestFit="1" customWidth="1"/>
    <col min="3" max="3" width="2.140625" bestFit="1" customWidth="1"/>
    <col min="4" max="4" width="7.85546875" style="2" bestFit="1" customWidth="1"/>
    <col min="5" max="5" width="5.42578125" style="2" customWidth="1"/>
    <col min="6" max="6" width="7.140625" style="2" bestFit="1" customWidth="1"/>
    <col min="7" max="7" width="9" style="2" bestFit="1" customWidth="1"/>
    <col min="8" max="8" width="7" style="2" customWidth="1"/>
    <col min="9" max="9" width="8" bestFit="1" customWidth="1"/>
    <col min="10" max="10" width="10" bestFit="1" customWidth="1"/>
    <col min="20" max="20" width="17.7109375" customWidth="1"/>
  </cols>
  <sheetData>
    <row r="1" spans="1:12" ht="25">
      <c r="A1" s="3" t="s">
        <v>100</v>
      </c>
      <c r="C1" s="42" t="s">
        <v>123</v>
      </c>
      <c r="D1" s="28"/>
    </row>
    <row r="2" spans="1:12">
      <c r="A2" s="3"/>
      <c r="C2" s="27"/>
      <c r="D2" s="28"/>
      <c r="G2" s="38" t="s">
        <v>6</v>
      </c>
      <c r="H2" s="39">
        <f>AVERAGE(D4:D6)</f>
        <v>27.099326951915668</v>
      </c>
      <c r="K2" s="49" t="s">
        <v>3</v>
      </c>
      <c r="L2" s="50">
        <f>AVERAGE(K4:K6)</f>
        <v>8.3699213992762953</v>
      </c>
    </row>
    <row r="3" spans="1:12" ht="40" thickBot="1">
      <c r="A3" s="33"/>
      <c r="B3" s="33"/>
      <c r="C3" s="33"/>
      <c r="D3" s="34" t="s">
        <v>101</v>
      </c>
      <c r="E3" s="34" t="s">
        <v>102</v>
      </c>
      <c r="F3" s="34" t="s">
        <v>109</v>
      </c>
      <c r="G3" s="34" t="s">
        <v>103</v>
      </c>
      <c r="H3" s="35" t="s">
        <v>10</v>
      </c>
      <c r="J3" s="46" t="s">
        <v>1</v>
      </c>
      <c r="K3" s="46" t="s">
        <v>119</v>
      </c>
      <c r="L3" s="48" t="s">
        <v>2</v>
      </c>
    </row>
    <row r="4" spans="1:12">
      <c r="A4">
        <v>1</v>
      </c>
      <c r="B4" t="s">
        <v>111</v>
      </c>
      <c r="C4">
        <v>1</v>
      </c>
      <c r="D4" s="5">
        <f>AVERAGE('Raw Data'!B5,'Raw Data'!B17)</f>
        <v>27.041284796967609</v>
      </c>
      <c r="E4" s="5">
        <f>STDEV('Raw Data'!B5,'Raw Data'!B17)</f>
        <v>0.10910611648382247</v>
      </c>
      <c r="F4" s="26">
        <f>E4/D4</f>
        <v>4.0347978028047529E-3</v>
      </c>
      <c r="G4" s="61" t="e">
        <f>'Raw Data'!B29-Analysis!D4</f>
        <v>#VALUE!</v>
      </c>
      <c r="H4" s="6">
        <f t="shared" ref="H4:H15" si="0">POWER(2,($H$2-D4))</f>
        <v>1.0410520163459074</v>
      </c>
      <c r="J4" s="63">
        <v>18.655629942064909</v>
      </c>
      <c r="K4" s="64">
        <f>D4-J4</f>
        <v>8.3856548549027004</v>
      </c>
      <c r="L4" s="47">
        <f>POWER(2,($L$2-K4))</f>
        <v>0.98915365006927658</v>
      </c>
    </row>
    <row r="5" spans="1:12">
      <c r="A5">
        <v>1</v>
      </c>
      <c r="B5" t="s">
        <v>111</v>
      </c>
      <c r="C5">
        <v>2</v>
      </c>
      <c r="D5" s="5">
        <f>AVERAGE('Raw Data'!B9,'Raw Data'!B21)</f>
        <v>27.187661520971972</v>
      </c>
      <c r="E5" s="5">
        <f>STDEV('Raw Data'!B9,'Raw Data'!B21)</f>
        <v>7.7859701212332058E-2</v>
      </c>
      <c r="F5" s="26">
        <f t="shared" ref="F5:F15" si="1">E5/D5</f>
        <v>2.8637880882941245E-3</v>
      </c>
      <c r="G5" s="61">
        <f>'Raw Data'!B33-Analysis!D5</f>
        <v>10.39487047913704</v>
      </c>
      <c r="H5" s="7">
        <f t="shared" si="0"/>
        <v>0.94060794996959118</v>
      </c>
      <c r="J5" s="63">
        <v>18.865468391541604</v>
      </c>
      <c r="K5" s="64">
        <f t="shared" ref="K5:K15" si="2">D5-J5</f>
        <v>8.3221931294303673</v>
      </c>
      <c r="L5" s="47">
        <f t="shared" ref="L5:L15" si="3">POWER(2,($L$2-K5))</f>
        <v>1.0336360336093855</v>
      </c>
    </row>
    <row r="6" spans="1:12">
      <c r="A6" s="30">
        <v>1</v>
      </c>
      <c r="B6" s="30" t="s">
        <v>111</v>
      </c>
      <c r="C6" s="30">
        <v>3</v>
      </c>
      <c r="D6" s="31">
        <f>AVERAGE('Raw Data'!B13,'Raw Data'!B25)</f>
        <v>27.069034537807418</v>
      </c>
      <c r="E6" s="31">
        <f>STDEV('Raw Data'!B13,'Raw Data'!B25)</f>
        <v>0.17843961922761128</v>
      </c>
      <c r="F6" s="32">
        <f t="shared" si="1"/>
        <v>6.5920200803018672E-3</v>
      </c>
      <c r="G6" s="62" t="e">
        <f>'Raw Data'!B37-Analysis!D6</f>
        <v>#VALUE!</v>
      </c>
      <c r="H6" s="31">
        <f t="shared" si="0"/>
        <v>1.0212190915597352</v>
      </c>
      <c r="J6" s="66">
        <v>18.667118324311598</v>
      </c>
      <c r="K6" s="67">
        <f t="shared" si="2"/>
        <v>8.4019162134958201</v>
      </c>
      <c r="L6" s="51">
        <f t="shared" si="3"/>
        <v>0.97806698911172874</v>
      </c>
    </row>
    <row r="7" spans="1:12">
      <c r="A7">
        <v>2</v>
      </c>
      <c r="B7" t="s">
        <v>113</v>
      </c>
      <c r="C7">
        <v>1</v>
      </c>
      <c r="D7" s="5" t="e">
        <f>AVERAGE('Raw Data'!B6,'Raw Data'!B18)</f>
        <v>#DIV/0!</v>
      </c>
      <c r="E7" s="5" t="e">
        <f>STDEV('Raw Data'!B6,'Raw Data'!B18)</f>
        <v>#DIV/0!</v>
      </c>
      <c r="F7" s="26" t="e">
        <f t="shared" si="1"/>
        <v>#DIV/0!</v>
      </c>
      <c r="G7" s="61" t="e">
        <f>'Raw Data'!B30-Analysis!D7</f>
        <v>#VALUE!</v>
      </c>
      <c r="H7" s="7" t="e">
        <f t="shared" si="0"/>
        <v>#DIV/0!</v>
      </c>
      <c r="J7" s="63">
        <v>19.009831291668064</v>
      </c>
      <c r="K7" s="64" t="e">
        <f t="shared" si="2"/>
        <v>#DIV/0!</v>
      </c>
      <c r="L7" s="47" t="e">
        <f t="shared" si="3"/>
        <v>#DIV/0!</v>
      </c>
    </row>
    <row r="8" spans="1:12">
      <c r="A8">
        <v>2</v>
      </c>
      <c r="B8" t="s">
        <v>113</v>
      </c>
      <c r="C8">
        <v>2</v>
      </c>
      <c r="D8" s="5" t="e">
        <f>AVERAGE('Raw Data'!B10,'Raw Data'!B22)</f>
        <v>#DIV/0!</v>
      </c>
      <c r="E8" s="5" t="e">
        <f>STDEV('Raw Data'!B10,'Raw Data'!B22)</f>
        <v>#DIV/0!</v>
      </c>
      <c r="F8" s="26" t="e">
        <f t="shared" si="1"/>
        <v>#DIV/0!</v>
      </c>
      <c r="G8" s="61" t="e">
        <f>'Raw Data'!B34-Analysis!D8</f>
        <v>#VALUE!</v>
      </c>
      <c r="H8" s="7" t="e">
        <f t="shared" si="0"/>
        <v>#DIV/0!</v>
      </c>
      <c r="J8" s="63">
        <v>19.224613219727399</v>
      </c>
      <c r="K8" s="64" t="e">
        <f t="shared" si="2"/>
        <v>#DIV/0!</v>
      </c>
      <c r="L8" s="47" t="e">
        <f t="shared" si="3"/>
        <v>#DIV/0!</v>
      </c>
    </row>
    <row r="9" spans="1:12">
      <c r="A9" s="30">
        <v>2</v>
      </c>
      <c r="B9" s="30" t="s">
        <v>113</v>
      </c>
      <c r="C9" s="30">
        <v>3</v>
      </c>
      <c r="D9" s="31" t="e">
        <f>AVERAGE('Raw Data'!B14,'Raw Data'!B26)</f>
        <v>#DIV/0!</v>
      </c>
      <c r="E9" s="31" t="e">
        <f>STDEV('Raw Data'!B14,'Raw Data'!B26)</f>
        <v>#DIV/0!</v>
      </c>
      <c r="F9" s="32" t="e">
        <f t="shared" si="1"/>
        <v>#DIV/0!</v>
      </c>
      <c r="G9" s="62" t="e">
        <f>'Raw Data'!B38-Analysis!D9</f>
        <v>#VALUE!</v>
      </c>
      <c r="H9" s="31" t="e">
        <f t="shared" si="0"/>
        <v>#DIV/0!</v>
      </c>
      <c r="J9" s="66">
        <v>19.150423559412516</v>
      </c>
      <c r="K9" s="67" t="e">
        <f t="shared" si="2"/>
        <v>#DIV/0!</v>
      </c>
      <c r="L9" s="51" t="e">
        <f t="shared" si="3"/>
        <v>#DIV/0!</v>
      </c>
    </row>
    <row r="10" spans="1:12">
      <c r="A10">
        <v>3</v>
      </c>
      <c r="B10" t="s">
        <v>115</v>
      </c>
      <c r="C10">
        <v>1</v>
      </c>
      <c r="D10" s="5">
        <f>AVERAGE('Raw Data'!B7,'Raw Data'!B19)</f>
        <v>36.747847547862655</v>
      </c>
      <c r="E10" s="5" t="e">
        <f>STDEV('Raw Data'!B7,'Raw Data'!B19)</f>
        <v>#DIV/0!</v>
      </c>
      <c r="F10" s="26" t="e">
        <f t="shared" si="1"/>
        <v>#DIV/0!</v>
      </c>
      <c r="G10" s="61" t="e">
        <f>'Raw Data'!B31-Analysis!D10</f>
        <v>#VALUE!</v>
      </c>
      <c r="H10" s="7">
        <f t="shared" si="0"/>
        <v>1.2459651261462715E-3</v>
      </c>
      <c r="J10" s="63">
        <v>19.088482589562872</v>
      </c>
      <c r="K10" s="64">
        <f t="shared" si="2"/>
        <v>17.659364958299783</v>
      </c>
      <c r="L10" s="47">
        <f t="shared" si="3"/>
        <v>1.5980812119923962E-3</v>
      </c>
    </row>
    <row r="11" spans="1:12">
      <c r="A11">
        <v>3</v>
      </c>
      <c r="B11" t="s">
        <v>115</v>
      </c>
      <c r="C11">
        <v>2</v>
      </c>
      <c r="D11" s="5" t="e">
        <f>AVERAGE('Raw Data'!B11,'Raw Data'!B23)</f>
        <v>#DIV/0!</v>
      </c>
      <c r="E11" s="5" t="e">
        <f>STDEV('Raw Data'!B11,'Raw Data'!B23)</f>
        <v>#DIV/0!</v>
      </c>
      <c r="F11" s="26" t="e">
        <f t="shared" si="1"/>
        <v>#DIV/0!</v>
      </c>
      <c r="G11" s="61" t="e">
        <f>'Raw Data'!B35-Analysis!D11</f>
        <v>#DIV/0!</v>
      </c>
      <c r="H11" s="7" t="e">
        <f t="shared" si="0"/>
        <v>#DIV/0!</v>
      </c>
      <c r="J11" s="63">
        <v>19.307136425999214</v>
      </c>
      <c r="K11" s="64" t="e">
        <f t="shared" si="2"/>
        <v>#DIV/0!</v>
      </c>
      <c r="L11" s="47" t="e">
        <f t="shared" si="3"/>
        <v>#DIV/0!</v>
      </c>
    </row>
    <row r="12" spans="1:12">
      <c r="A12" s="30">
        <v>3</v>
      </c>
      <c r="B12" s="30" t="s">
        <v>115</v>
      </c>
      <c r="C12" s="30">
        <v>3</v>
      </c>
      <c r="D12" s="31" t="e">
        <f>AVERAGE('Raw Data'!B15,'Raw Data'!B27)</f>
        <v>#DIV/0!</v>
      </c>
      <c r="E12" s="31" t="e">
        <f>STDEV('Raw Data'!B15,'Raw Data'!B27)</f>
        <v>#DIV/0!</v>
      </c>
      <c r="F12" s="32" t="e">
        <f t="shared" si="1"/>
        <v>#DIV/0!</v>
      </c>
      <c r="G12" s="62" t="e">
        <f>'Raw Data'!B39-Analysis!D12</f>
        <v>#VALUE!</v>
      </c>
      <c r="H12" s="31" t="e">
        <f t="shared" si="0"/>
        <v>#DIV/0!</v>
      </c>
      <c r="J12" s="66">
        <v>19.098932241301714</v>
      </c>
      <c r="K12" s="67" t="e">
        <f t="shared" si="2"/>
        <v>#DIV/0!</v>
      </c>
      <c r="L12" s="51" t="e">
        <f t="shared" si="3"/>
        <v>#DIV/0!</v>
      </c>
    </row>
    <row r="13" spans="1:12">
      <c r="A13">
        <v>4</v>
      </c>
      <c r="B13" t="s">
        <v>117</v>
      </c>
      <c r="C13">
        <v>1</v>
      </c>
      <c r="D13" s="5">
        <f>AVERAGE('Raw Data'!B8,'Raw Data'!B20)</f>
        <v>32.035712390389691</v>
      </c>
      <c r="E13" s="5">
        <f>STDEV('Raw Data'!B8,'Raw Data'!B20)</f>
        <v>0.4313195076963921</v>
      </c>
      <c r="F13" s="26">
        <f t="shared" si="1"/>
        <v>1.3463708952068833E-2</v>
      </c>
      <c r="G13" s="61">
        <f>'Raw Data'!B32-Analysis!D13</f>
        <v>3.9057236923089249</v>
      </c>
      <c r="H13" s="7">
        <f t="shared" si="0"/>
        <v>3.2658776664370663E-2</v>
      </c>
      <c r="J13" s="63">
        <v>18.943507079539526</v>
      </c>
      <c r="K13" s="64">
        <f t="shared" si="2"/>
        <v>13.092205310850165</v>
      </c>
      <c r="L13" s="47">
        <f t="shared" si="3"/>
        <v>3.7883569659421433E-2</v>
      </c>
    </row>
    <row r="14" spans="1:12">
      <c r="A14">
        <v>4</v>
      </c>
      <c r="B14" t="s">
        <v>117</v>
      </c>
      <c r="C14">
        <v>2</v>
      </c>
      <c r="D14" s="5">
        <f>AVERAGE('Raw Data'!B12,'Raw Data'!B24)</f>
        <v>31.961433915572709</v>
      </c>
      <c r="E14" s="5">
        <f>STDEV('Raw Data'!B12,'Raw Data'!B24)</f>
        <v>0.12083949938159382</v>
      </c>
      <c r="F14" s="26">
        <f t="shared" si="1"/>
        <v>3.7807909276159433E-3</v>
      </c>
      <c r="G14" s="61">
        <f>'Raw Data'!B36-Analysis!D14</f>
        <v>3.7539675290424803</v>
      </c>
      <c r="H14" s="7">
        <f t="shared" si="0"/>
        <v>3.4384282143959957E-2</v>
      </c>
      <c r="J14" s="63">
        <v>18.945550109960458</v>
      </c>
      <c r="K14" s="64">
        <f t="shared" si="2"/>
        <v>13.015883805612251</v>
      </c>
      <c r="L14" s="47">
        <f t="shared" si="3"/>
        <v>3.9941645883636322E-2</v>
      </c>
    </row>
    <row r="15" spans="1:12">
      <c r="A15" s="30">
        <v>4</v>
      </c>
      <c r="B15" s="30" t="s">
        <v>117</v>
      </c>
      <c r="C15" s="30">
        <v>3</v>
      </c>
      <c r="D15" s="31">
        <f>AVERAGE('Raw Data'!B16,'Raw Data'!B28)</f>
        <v>31.163613749091269</v>
      </c>
      <c r="E15" s="31">
        <f>STDEV('Raw Data'!B16,'Raw Data'!B28)</f>
        <v>0.31352082659765379</v>
      </c>
      <c r="F15" s="32">
        <f t="shared" si="1"/>
        <v>1.0060477232259241E-2</v>
      </c>
      <c r="G15" s="62" t="e">
        <f>'Raw Data'!B40-Analysis!D14</f>
        <v>#VALUE!</v>
      </c>
      <c r="H15" s="31">
        <f t="shared" si="0"/>
        <v>5.9776125644889419E-2</v>
      </c>
      <c r="J15" s="63">
        <v>18.557801204812403</v>
      </c>
      <c r="K15" s="64">
        <f t="shared" si="2"/>
        <v>12.605812544278866</v>
      </c>
      <c r="L15" s="47">
        <f t="shared" si="3"/>
        <v>5.307251970798546E-2</v>
      </c>
    </row>
    <row r="16" spans="1:12">
      <c r="F16" s="26"/>
    </row>
    <row r="17" spans="1:16" ht="27" thickBot="1">
      <c r="A17" s="33"/>
      <c r="B17" s="36" t="s">
        <v>9</v>
      </c>
      <c r="C17" s="33"/>
      <c r="D17" s="34" t="s">
        <v>11</v>
      </c>
      <c r="E17" s="34" t="s">
        <v>102</v>
      </c>
      <c r="F17" s="34" t="s">
        <v>109</v>
      </c>
      <c r="G17" s="37"/>
      <c r="H17" s="34" t="s">
        <v>12</v>
      </c>
      <c r="I17" s="35" t="s">
        <v>118</v>
      </c>
      <c r="L17" s="34" t="s">
        <v>12</v>
      </c>
      <c r="M17" s="35" t="s">
        <v>118</v>
      </c>
    </row>
    <row r="18" spans="1:16">
      <c r="A18">
        <v>1</v>
      </c>
      <c r="B18" t="s">
        <v>96</v>
      </c>
      <c r="D18" s="6">
        <f>AVERAGE(D4:D6)</f>
        <v>27.099326951915668</v>
      </c>
      <c r="E18" s="2">
        <f>STDEV(D4:D6)</f>
        <v>7.7748048830786176E-2</v>
      </c>
      <c r="F18" s="29">
        <f>E18/D18</f>
        <v>2.8690029449343988E-3</v>
      </c>
      <c r="H18" s="65">
        <f>GEOMEAN(H4:H6)</f>
        <v>1.0000000000000009</v>
      </c>
      <c r="L18" s="65">
        <f>GEOMEAN(L4:L6)</f>
        <v>0.99999999999999956</v>
      </c>
    </row>
    <row r="19" spans="1:16">
      <c r="A19">
        <v>2</v>
      </c>
      <c r="B19" t="s">
        <v>97</v>
      </c>
      <c r="D19" s="6" t="e">
        <f>AVERAGE(D7:D9)</f>
        <v>#DIV/0!</v>
      </c>
      <c r="E19" s="2" t="e">
        <f>STDEV(D7:D9)</f>
        <v>#DIV/0!</v>
      </c>
      <c r="F19" s="29" t="e">
        <f t="shared" ref="F19:F21" si="4">E19/D19</f>
        <v>#DIV/0!</v>
      </c>
      <c r="H19" s="69" t="e">
        <f>GEOMEAN(H7:H9)</f>
        <v>#DIV/0!</v>
      </c>
      <c r="I19" s="4" t="e">
        <f>TTEST(D4:D6,D7:D9,2,2)</f>
        <v>#DIV/0!</v>
      </c>
      <c r="L19" s="69" t="e">
        <f>GEOMEAN(L7:L9)</f>
        <v>#DIV/0!</v>
      </c>
      <c r="M19" s="4" t="e">
        <f>TTEST(K4:K6,K7:K9,2,2)</f>
        <v>#DIV/0!</v>
      </c>
      <c r="N19" s="72" t="e">
        <f>-1/L19</f>
        <v>#DIV/0!</v>
      </c>
    </row>
    <row r="20" spans="1:16">
      <c r="A20">
        <v>3</v>
      </c>
      <c r="B20" t="s">
        <v>98</v>
      </c>
      <c r="D20" s="6" t="e">
        <f>AVERAGE(D10:D12)</f>
        <v>#DIV/0!</v>
      </c>
      <c r="E20" s="2" t="e">
        <f>STDEV(D10:D12)</f>
        <v>#DIV/0!</v>
      </c>
      <c r="F20" s="29" t="e">
        <f t="shared" si="4"/>
        <v>#DIV/0!</v>
      </c>
      <c r="H20" s="69" t="e">
        <f>GEOMEAN(H10:H12)</f>
        <v>#DIV/0!</v>
      </c>
      <c r="I20" s="4" t="e">
        <f>TTEST(D4:D6,D10:D12,2,2)</f>
        <v>#DIV/0!</v>
      </c>
      <c r="L20" s="69" t="e">
        <f>GEOMEAN(L10:L12)</f>
        <v>#DIV/0!</v>
      </c>
      <c r="M20" s="4" t="e">
        <f>TTEST(K4:K6,K10:K12,2,2)</f>
        <v>#DIV/0!</v>
      </c>
      <c r="N20" s="72" t="e">
        <f>-1/L20</f>
        <v>#DIV/0!</v>
      </c>
    </row>
    <row r="21" spans="1:16">
      <c r="A21">
        <v>4</v>
      </c>
      <c r="B21" t="s">
        <v>99</v>
      </c>
      <c r="D21" s="6">
        <f>AVERAGE(D13:D15)</f>
        <v>31.720253351684558</v>
      </c>
      <c r="E21" s="2">
        <f>STDEV(D13:D15)</f>
        <v>0.48349256285544895</v>
      </c>
      <c r="F21" s="29">
        <f t="shared" si="4"/>
        <v>1.5242392848976796E-2</v>
      </c>
      <c r="H21" s="41">
        <f>GEOMEAN(H13:H15)</f>
        <v>4.0640827850802926E-2</v>
      </c>
      <c r="I21" s="4">
        <f>TTEST(D4:D6,D13:D15,2,2)</f>
        <v>8.2028483648559171E-5</v>
      </c>
      <c r="L21" s="41">
        <f>GEOMEAN(L13:L15)</f>
        <v>4.314351443821015E-2</v>
      </c>
      <c r="M21" s="4">
        <f>TTEST(K4:K6,K13:K15,2,2)</f>
        <v>7.7110725887288251E-6</v>
      </c>
      <c r="N21" s="71">
        <f>-1/L21</f>
        <v>-23.178454815779862</v>
      </c>
      <c r="P21" s="71"/>
    </row>
    <row r="40" spans="1:20" ht="14" thickBot="1">
      <c r="A40" s="33"/>
      <c r="B40" s="33"/>
      <c r="C40" s="33"/>
      <c r="D40" s="37"/>
      <c r="E40" s="37"/>
      <c r="F40" s="37"/>
      <c r="G40" s="37"/>
      <c r="H40" s="37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</row>
    <row r="41" spans="1:20" ht="25">
      <c r="A41" s="3" t="s">
        <v>121</v>
      </c>
      <c r="C41" s="42" t="s">
        <v>0</v>
      </c>
      <c r="D41" s="28"/>
    </row>
    <row r="42" spans="1:20">
      <c r="A42" s="3"/>
      <c r="C42" s="27"/>
      <c r="D42" s="28"/>
      <c r="G42" s="38" t="s">
        <v>6</v>
      </c>
      <c r="H42" s="39">
        <f>AVERAGE(D44:D46)</f>
        <v>27.656693943545005</v>
      </c>
      <c r="K42" s="49" t="s">
        <v>3</v>
      </c>
      <c r="L42" s="50">
        <f>AVERAGE(K44:K46)</f>
        <v>8.9272883909056322</v>
      </c>
    </row>
    <row r="43" spans="1:20" ht="40" thickBot="1">
      <c r="A43" s="33"/>
      <c r="B43" s="33"/>
      <c r="C43" s="33"/>
      <c r="D43" s="34" t="s">
        <v>101</v>
      </c>
      <c r="E43" s="34" t="s">
        <v>102</v>
      </c>
      <c r="F43" s="34" t="s">
        <v>109</v>
      </c>
      <c r="G43" s="34" t="s">
        <v>103</v>
      </c>
      <c r="H43" s="35" t="s">
        <v>10</v>
      </c>
      <c r="J43" s="46" t="s">
        <v>1</v>
      </c>
      <c r="K43" s="46" t="s">
        <v>119</v>
      </c>
      <c r="L43" s="48" t="s">
        <v>2</v>
      </c>
    </row>
    <row r="44" spans="1:20">
      <c r="A44">
        <v>1</v>
      </c>
      <c r="B44" t="s">
        <v>111</v>
      </c>
      <c r="C44">
        <v>1</v>
      </c>
      <c r="D44" s="7">
        <f>AVERAGE('Raw Data'!B41,'Raw Data'!B53)</f>
        <v>27.600203237916716</v>
      </c>
      <c r="E44" s="7">
        <f>STDEV('Raw Data'!B41,'Raw Data'!B53)</f>
        <v>0.11017202752483089</v>
      </c>
      <c r="F44" s="26">
        <f>E44/D44</f>
        <v>3.991710733980333E-3</v>
      </c>
      <c r="G44" s="40">
        <f>'Raw Data'!B65-Analysis!D44</f>
        <v>8.8972080827931066</v>
      </c>
      <c r="H44" s="7">
        <f>POWER(2,($H$42-D44))</f>
        <v>1.0399330887405933</v>
      </c>
      <c r="J44" s="63">
        <v>18.655629942064909</v>
      </c>
      <c r="K44" s="47">
        <f>D44-J44</f>
        <v>8.9445732958518072</v>
      </c>
      <c r="L44" s="47">
        <f t="shared" ref="L44:L55" si="5">POWER(2,($L$42-K44))</f>
        <v>0.98809050307221802</v>
      </c>
    </row>
    <row r="45" spans="1:20">
      <c r="A45">
        <v>1</v>
      </c>
      <c r="B45" t="s">
        <v>111</v>
      </c>
      <c r="C45">
        <v>2</v>
      </c>
      <c r="D45" s="7">
        <f>AVERAGE('Raw Data'!B45,'Raw Data'!B57)</f>
        <v>27.773690961951758</v>
      </c>
      <c r="E45" s="7">
        <f>STDEV('Raw Data'!B45,'Raw Data'!B57)</f>
        <v>6.8927331651644719E-2</v>
      </c>
      <c r="F45" s="26">
        <f t="shared" ref="F45:F55" si="6">E45/D45</f>
        <v>2.4817490677083902E-3</v>
      </c>
      <c r="G45" s="40" t="e">
        <f>'Raw Data'!B69-Analysis!D45</f>
        <v>#VALUE!</v>
      </c>
      <c r="H45" s="7">
        <f t="shared" ref="H45:H55" si="7">POWER(2,($H$42-D45))</f>
        <v>0.92210502360939484</v>
      </c>
      <c r="J45" s="63">
        <v>18.865468391541604</v>
      </c>
      <c r="K45" s="47">
        <f t="shared" ref="K45:K55" si="8">D45-J45</f>
        <v>8.9082225704101532</v>
      </c>
      <c r="L45" s="47">
        <f t="shared" si="5"/>
        <v>1.0133031293279171</v>
      </c>
    </row>
    <row r="46" spans="1:20">
      <c r="A46" s="30">
        <v>1</v>
      </c>
      <c r="B46" s="30" t="s">
        <v>111</v>
      </c>
      <c r="C46" s="30">
        <v>3</v>
      </c>
      <c r="D46" s="31">
        <f>AVERAGE('Raw Data'!B49,'Raw Data'!B61)</f>
        <v>27.596187630766533</v>
      </c>
      <c r="E46" s="31">
        <f>STDEV('Raw Data'!B49,'Raw Data'!B61)</f>
        <v>8.8685184979525183E-2</v>
      </c>
      <c r="F46" s="32">
        <f t="shared" si="6"/>
        <v>3.2136752426140027E-3</v>
      </c>
      <c r="G46" s="43" t="e">
        <f>'Raw Data'!B73-Analysis!D46</f>
        <v>#VALUE!</v>
      </c>
      <c r="H46" s="43">
        <f t="shared" si="7"/>
        <v>1.0428316776493385</v>
      </c>
      <c r="J46" s="66">
        <v>18.667118324311598</v>
      </c>
      <c r="K46" s="51">
        <f t="shared" si="8"/>
        <v>8.9290693064549345</v>
      </c>
      <c r="L46" s="51">
        <f t="shared" si="5"/>
        <v>0.99876632501161955</v>
      </c>
    </row>
    <row r="47" spans="1:20">
      <c r="A47">
        <v>2</v>
      </c>
      <c r="B47" t="s">
        <v>113</v>
      </c>
      <c r="C47">
        <v>1</v>
      </c>
      <c r="D47" s="7">
        <f>AVERAGE('Raw Data'!B42,'Raw Data'!B54)</f>
        <v>28.328290129210572</v>
      </c>
      <c r="E47" s="7">
        <f>STDEV('Raw Data'!B42,'Raw Data'!B54)</f>
        <v>1.4921078584931156E-2</v>
      </c>
      <c r="F47" s="26">
        <f t="shared" si="6"/>
        <v>5.2672005676563456E-4</v>
      </c>
      <c r="G47" s="40" t="e">
        <f>'Raw Data'!B66-Analysis!D47</f>
        <v>#VALUE!</v>
      </c>
      <c r="H47" s="7">
        <f t="shared" si="7"/>
        <v>0.62781169728195063</v>
      </c>
      <c r="J47" s="63">
        <v>19.009831291668064</v>
      </c>
      <c r="K47" s="47">
        <f t="shared" si="8"/>
        <v>9.3184588375425079</v>
      </c>
      <c r="L47" s="47">
        <f t="shared" si="5"/>
        <v>0.76251073477614562</v>
      </c>
    </row>
    <row r="48" spans="1:20">
      <c r="A48">
        <v>2</v>
      </c>
      <c r="B48" t="s">
        <v>113</v>
      </c>
      <c r="C48">
        <v>2</v>
      </c>
      <c r="D48" s="7">
        <f>AVERAGE('Raw Data'!B46,'Raw Data'!B58)</f>
        <v>28.597929727343548</v>
      </c>
      <c r="E48" s="7">
        <f>STDEV('Raw Data'!B46,'Raw Data'!B58)</f>
        <v>2.9001655406233106E-3</v>
      </c>
      <c r="F48" s="26">
        <f t="shared" si="6"/>
        <v>1.0141173043901686E-4</v>
      </c>
      <c r="G48" s="40">
        <f>'Raw Data'!B70-Analysis!D48</f>
        <v>7.3722065296739245</v>
      </c>
      <c r="H48" s="7">
        <f t="shared" si="7"/>
        <v>0.52078659389815052</v>
      </c>
      <c r="J48" s="63">
        <v>19.224613219727399</v>
      </c>
      <c r="K48" s="47">
        <f t="shared" si="8"/>
        <v>9.3733165076161491</v>
      </c>
      <c r="L48" s="47">
        <f t="shared" si="5"/>
        <v>0.73406101174891725</v>
      </c>
    </row>
    <row r="49" spans="1:13">
      <c r="A49" s="30">
        <v>2</v>
      </c>
      <c r="B49" s="30" t="s">
        <v>113</v>
      </c>
      <c r="C49" s="30">
        <v>3</v>
      </c>
      <c r="D49" s="31">
        <f>AVERAGE('Raw Data'!B50,'Raw Data'!B62)</f>
        <v>28.428851145208455</v>
      </c>
      <c r="E49" s="31">
        <f>STDEV('Raw Data'!B50,'Raw Data'!B62)</f>
        <v>0.33306986060633409</v>
      </c>
      <c r="F49" s="32">
        <f t="shared" si="6"/>
        <v>1.171590997135568E-2</v>
      </c>
      <c r="G49" s="43" t="e">
        <f>'Raw Data'!B74-Analysis!D49</f>
        <v>#VALUE!</v>
      </c>
      <c r="H49" s="43">
        <f t="shared" si="7"/>
        <v>0.58554128427720165</v>
      </c>
      <c r="J49" s="66">
        <v>19.150423559412516</v>
      </c>
      <c r="K49" s="51">
        <f t="shared" si="8"/>
        <v>9.2784275857959386</v>
      </c>
      <c r="L49" s="51">
        <f t="shared" si="5"/>
        <v>0.78396481150589969</v>
      </c>
    </row>
    <row r="50" spans="1:13">
      <c r="A50">
        <v>3</v>
      </c>
      <c r="B50" t="s">
        <v>115</v>
      </c>
      <c r="C50">
        <v>1</v>
      </c>
      <c r="D50" s="7">
        <f>AVERAGE('Raw Data'!B43,'Raw Data'!B55)</f>
        <v>27.658141274839256</v>
      </c>
      <c r="E50" s="7">
        <f>STDEV('Raw Data'!B43,'Raw Data'!B55)</f>
        <v>0.26102415308464039</v>
      </c>
      <c r="F50" s="26">
        <f t="shared" si="6"/>
        <v>9.437516082185007E-3</v>
      </c>
      <c r="G50" s="40">
        <f>'Raw Data'!B67-Analysis!D50</f>
        <v>9.6161223145352146</v>
      </c>
      <c r="H50" s="7">
        <f t="shared" si="7"/>
        <v>0.99899728944458654</v>
      </c>
      <c r="J50" s="63">
        <v>19.088482589562872</v>
      </c>
      <c r="K50" s="47">
        <f t="shared" si="8"/>
        <v>8.5696586852763836</v>
      </c>
      <c r="L50" s="47">
        <f t="shared" si="5"/>
        <v>1.2813190077242205</v>
      </c>
    </row>
    <row r="51" spans="1:13">
      <c r="A51">
        <v>3</v>
      </c>
      <c r="B51" t="s">
        <v>115</v>
      </c>
      <c r="C51">
        <v>2</v>
      </c>
      <c r="D51" s="7">
        <f>AVERAGE('Raw Data'!B47,'Raw Data'!B59)</f>
        <v>27.891909831999069</v>
      </c>
      <c r="E51" s="7">
        <f>STDEV('Raw Data'!B47,'Raw Data'!B59)</f>
        <v>0.16521814226669596</v>
      </c>
      <c r="F51" s="26">
        <f t="shared" si="6"/>
        <v>5.923514856524776E-3</v>
      </c>
      <c r="G51" s="40">
        <f>'Raw Data'!B71-Analysis!D51</f>
        <v>8.8105963010545132</v>
      </c>
      <c r="H51" s="7">
        <f t="shared" si="7"/>
        <v>0.84955785968686393</v>
      </c>
      <c r="J51" s="63">
        <v>19.307136425999214</v>
      </c>
      <c r="K51" s="47">
        <f t="shared" si="8"/>
        <v>8.5847734059998544</v>
      </c>
      <c r="L51" s="47">
        <f t="shared" si="5"/>
        <v>1.2679650544927674</v>
      </c>
    </row>
    <row r="52" spans="1:13">
      <c r="A52" s="30">
        <v>3</v>
      </c>
      <c r="B52" s="30" t="s">
        <v>115</v>
      </c>
      <c r="C52" s="30">
        <v>3</v>
      </c>
      <c r="D52" s="31">
        <f>AVERAGE('Raw Data'!B51,'Raw Data'!B63)</f>
        <v>27.575789222029453</v>
      </c>
      <c r="E52" s="31">
        <f>STDEV('Raw Data'!B51,'Raw Data'!B63)</f>
        <v>1.9262171249096051E-2</v>
      </c>
      <c r="F52" s="32">
        <f t="shared" si="6"/>
        <v>6.9851749641704154E-4</v>
      </c>
      <c r="G52" s="43">
        <f>'Raw Data'!B75-Analysis!D52</f>
        <v>8.6931564468685956</v>
      </c>
      <c r="H52" s="43">
        <f t="shared" si="7"/>
        <v>1.0576811099223464</v>
      </c>
      <c r="J52" s="66">
        <v>19.098932241301714</v>
      </c>
      <c r="K52" s="51">
        <f t="shared" si="8"/>
        <v>8.4768569807277387</v>
      </c>
      <c r="L52" s="51">
        <f t="shared" si="5"/>
        <v>1.3664488058761457</v>
      </c>
    </row>
    <row r="53" spans="1:13">
      <c r="A53">
        <v>4</v>
      </c>
      <c r="B53" t="s">
        <v>117</v>
      </c>
      <c r="C53">
        <v>1</v>
      </c>
      <c r="D53" s="7">
        <f>AVERAGE('Raw Data'!B44,'Raw Data'!B56)</f>
        <v>27.549763980121565</v>
      </c>
      <c r="E53" s="7">
        <f>STDEV('Raw Data'!B44,'Raw Data'!B56)</f>
        <v>0.22366717813876097</v>
      </c>
      <c r="F53" s="26">
        <f t="shared" si="6"/>
        <v>8.1186604103086774E-3</v>
      </c>
      <c r="G53" s="40">
        <f>'Raw Data'!B68-Analysis!D53</f>
        <v>9.6551554734951033</v>
      </c>
      <c r="H53" s="7">
        <f t="shared" si="7"/>
        <v>1.0769340944524026</v>
      </c>
      <c r="J53" s="63">
        <v>18.943507079539526</v>
      </c>
      <c r="K53" s="47">
        <f t="shared" si="8"/>
        <v>8.6062569005820393</v>
      </c>
      <c r="L53" s="47">
        <f t="shared" si="5"/>
        <v>1.2492233926907168</v>
      </c>
    </row>
    <row r="54" spans="1:13">
      <c r="A54">
        <v>4</v>
      </c>
      <c r="B54" t="s">
        <v>117</v>
      </c>
      <c r="C54">
        <v>2</v>
      </c>
      <c r="D54" s="7">
        <f>AVERAGE('Raw Data'!B48,'Raw Data'!B60)</f>
        <v>27.468034870176218</v>
      </c>
      <c r="E54" s="7">
        <f>STDEV('Raw Data'!B48,'Raw Data'!B60)</f>
        <v>8.7378016190592309E-2</v>
      </c>
      <c r="F54" s="26">
        <f t="shared" si="6"/>
        <v>3.1810799936570688E-3</v>
      </c>
      <c r="G54" s="40" t="e">
        <f>'Raw Data'!B72-Analysis!D54</f>
        <v>#VALUE!</v>
      </c>
      <c r="H54" s="7">
        <f t="shared" si="7"/>
        <v>1.1397039147771533</v>
      </c>
      <c r="J54" s="63">
        <v>18.945550109960458</v>
      </c>
      <c r="K54" s="47">
        <f t="shared" si="8"/>
        <v>8.522484760215761</v>
      </c>
      <c r="L54" s="47">
        <f t="shared" si="5"/>
        <v>1.3239086971667247</v>
      </c>
    </row>
    <row r="55" spans="1:13">
      <c r="A55" s="30">
        <v>4</v>
      </c>
      <c r="B55" s="30" t="s">
        <v>117</v>
      </c>
      <c r="C55" s="30">
        <v>3</v>
      </c>
      <c r="D55" s="31">
        <f>AVERAGE('Raw Data'!B52,'Raw Data'!B64)</f>
        <v>27.365591636495978</v>
      </c>
      <c r="E55" s="31">
        <f>STDEV('Raw Data'!B52,'Raw Data'!B64)</f>
        <v>8.8749804104081731E-2</v>
      </c>
      <c r="F55" s="32">
        <f t="shared" si="6"/>
        <v>3.2431165853443861E-3</v>
      </c>
      <c r="G55" s="43" t="e">
        <f>'Raw Data'!B76-Analysis!D55</f>
        <v>#VALUE!</v>
      </c>
      <c r="H55" s="7">
        <f t="shared" si="7"/>
        <v>1.2235748064466134</v>
      </c>
      <c r="J55" s="63">
        <v>18.557801204812403</v>
      </c>
      <c r="K55" s="47">
        <f t="shared" si="8"/>
        <v>8.8077904316835749</v>
      </c>
      <c r="L55" s="47">
        <f t="shared" si="5"/>
        <v>1.0863567574638273</v>
      </c>
    </row>
    <row r="56" spans="1:13">
      <c r="F56" s="26"/>
    </row>
    <row r="57" spans="1:13" ht="27" thickBot="1">
      <c r="A57" s="33"/>
      <c r="B57" s="36" t="s">
        <v>9</v>
      </c>
      <c r="C57" s="33"/>
      <c r="D57" s="34" t="s">
        <v>11</v>
      </c>
      <c r="E57" s="34" t="s">
        <v>102</v>
      </c>
      <c r="F57" s="34" t="s">
        <v>109</v>
      </c>
      <c r="G57" s="37"/>
      <c r="H57" s="34" t="s">
        <v>12</v>
      </c>
      <c r="I57" s="35" t="s">
        <v>118</v>
      </c>
      <c r="L57" s="34" t="s">
        <v>12</v>
      </c>
      <c r="M57" s="35" t="s">
        <v>118</v>
      </c>
    </row>
    <row r="58" spans="1:13">
      <c r="A58">
        <v>1</v>
      </c>
      <c r="B58" t="s">
        <v>96</v>
      </c>
      <c r="D58" s="7">
        <f>AVERAGE(D44:D46)</f>
        <v>27.656693943545005</v>
      </c>
      <c r="E58" s="2">
        <f>STDEV(D44:D46)</f>
        <v>0.10134228146370867</v>
      </c>
      <c r="F58" s="29">
        <f>E58/D58</f>
        <v>3.6642948600644903E-3</v>
      </c>
      <c r="H58" s="65">
        <f>GEOMEAN(H44:H46)</f>
        <v>1.0000000000000016</v>
      </c>
      <c r="L58" s="65">
        <f>GEOMEAN(L44:L46)</f>
        <v>1.0000000000000004</v>
      </c>
    </row>
    <row r="59" spans="1:13">
      <c r="A59">
        <v>2</v>
      </c>
      <c r="B59" t="s">
        <v>97</v>
      </c>
      <c r="D59" s="7">
        <f>AVERAGE(D47:D49)</f>
        <v>28.451690333920862</v>
      </c>
      <c r="E59" s="2">
        <f>STDEV(D47:D49)</f>
        <v>0.13626297966006631</v>
      </c>
      <c r="F59" s="29">
        <f t="shared" ref="F59:F61" si="9">E59/D59</f>
        <v>4.7892753667999107E-3</v>
      </c>
      <c r="H59" s="65">
        <f>GEOMEAN(H47:H49)</f>
        <v>0.57634461541231696</v>
      </c>
      <c r="I59" s="4">
        <f>TTEST(D44:D46,D47:D49,2,2)</f>
        <v>1.2576889849253746E-3</v>
      </c>
      <c r="L59" s="65">
        <f>GEOMEAN(L47:L49)</f>
        <v>0.75990312401707771</v>
      </c>
      <c r="M59" s="4">
        <f>TTEST(K44:K46,K47:K49,2,2)</f>
        <v>1.7677356325522954E-4</v>
      </c>
    </row>
    <row r="60" spans="1:13">
      <c r="A60">
        <v>3</v>
      </c>
      <c r="B60" t="s">
        <v>98</v>
      </c>
      <c r="D60" s="7">
        <f>AVERAGE(D50:D52)</f>
        <v>27.708613442955926</v>
      </c>
      <c r="E60" s="2">
        <f>STDEV(D50:D52)</f>
        <v>0.16399280419480744</v>
      </c>
      <c r="F60" s="29">
        <f t="shared" si="9"/>
        <v>5.9184774630611347E-3</v>
      </c>
      <c r="H60" s="65">
        <f>GEOMEAN(H50:H52)</f>
        <v>0.9646520094648855</v>
      </c>
      <c r="I60" s="4">
        <f>TTEST(D44:D46,D50:D52,2,2)</f>
        <v>0.66514629998040309</v>
      </c>
      <c r="L60" s="65">
        <f>GEOMEAN(L50:L52)</f>
        <v>1.3045257004011106</v>
      </c>
      <c r="M60" s="4">
        <f>TTEST(K44:K46,K50:K52,2,2)</f>
        <v>4.0920433853887839E-4</v>
      </c>
    </row>
    <row r="61" spans="1:13">
      <c r="A61">
        <v>4</v>
      </c>
      <c r="B61" t="s">
        <v>99</v>
      </c>
      <c r="D61" s="7">
        <f>AVERAGE(D53:D55)</f>
        <v>27.461130162264585</v>
      </c>
      <c r="E61" s="2">
        <f>STDEV(D53:D55)</f>
        <v>9.2280113148292389E-2</v>
      </c>
      <c r="F61" s="29">
        <f t="shared" si="9"/>
        <v>3.3603902171185258E-3</v>
      </c>
      <c r="H61" s="68">
        <f>GEOMEAN(H53:H55)</f>
        <v>1.145171587221675</v>
      </c>
      <c r="I61" s="4">
        <f>TTEST(D44:D46,D53:D55,2,2)</f>
        <v>6.8847316106214113E-2</v>
      </c>
      <c r="L61" s="70">
        <f>GEOMEAN(L53:L55)</f>
        <v>1.2156919413380085</v>
      </c>
      <c r="M61" s="4">
        <f>TTEST(K44:K46,K53:K55,2,2)</f>
        <v>2.9859982711574102E-2</v>
      </c>
    </row>
    <row r="85" spans="1:8">
      <c r="C85" s="2"/>
      <c r="H85"/>
    </row>
    <row r="86" spans="1:8">
      <c r="C86" s="2"/>
      <c r="H86"/>
    </row>
    <row r="87" spans="1:8">
      <c r="A87" s="2"/>
      <c r="D87"/>
      <c r="E87"/>
      <c r="F87"/>
      <c r="G87"/>
      <c r="H87"/>
    </row>
    <row r="88" spans="1:8">
      <c r="C88" s="2"/>
      <c r="H88"/>
    </row>
    <row r="89" spans="1:8">
      <c r="C89" s="2"/>
      <c r="H89"/>
    </row>
  </sheetData>
  <sheetCalcPr fullCalcOnLoad="1"/>
  <phoneticPr fontId="4" type="noConversion"/>
  <conditionalFormatting sqref="I19:I21 I59:I61 M59:M61 M19:M21">
    <cfRule type="cellIs" dxfId="3" priority="0" stopIfTrue="1" operator="lessThanOrEqual">
      <formula>0.05</formula>
    </cfRule>
  </conditionalFormatting>
  <conditionalFormatting sqref="G44:G55 G4:G15">
    <cfRule type="cellIs" dxfId="2" priority="0" stopIfTrue="1" operator="lessThanOrEqual">
      <formula>5</formula>
    </cfRule>
  </conditionalFormatting>
  <pageMargins left="0.75" right="0.75" top="1" bottom="1" header="0.5" footer="0.5"/>
  <pageSetup scale="40" orientation="portrait" horizontalDpi="4294967292" verticalDpi="4294967292"/>
  <headerFooter>
    <oddHeader>&amp;C&amp;"Verdana,Bold"&amp;14qPCR #27_x000D_RWPE1 Endpoint Comparison&amp;R&amp;14 9/27/12</oddHeader>
  </headerFooter>
  <colBreaks count="1" manualBreakCount="1">
    <brk id="20" max="1048575" man="1"/>
  </colBreaks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T89"/>
  <sheetViews>
    <sheetView tabSelected="1" view="pageLayout" topLeftCell="D50" workbookViewId="0">
      <selection activeCell="P61" sqref="P61"/>
    </sheetView>
  </sheetViews>
  <sheetFormatPr baseColWidth="10" defaultRowHeight="13"/>
  <cols>
    <col min="1" max="1" width="2.140625" customWidth="1"/>
    <col min="2" max="2" width="7.140625" customWidth="1"/>
    <col min="3" max="3" width="2.140625" customWidth="1"/>
    <col min="4" max="4" width="7.85546875" style="2" customWidth="1"/>
    <col min="5" max="5" width="5.42578125" style="2" customWidth="1"/>
    <col min="6" max="6" width="7.140625" style="2" customWidth="1"/>
    <col min="7" max="7" width="9" style="2" customWidth="1"/>
    <col min="8" max="8" width="7" style="2" customWidth="1"/>
    <col min="9" max="9" width="8" customWidth="1"/>
    <col min="10" max="10" width="10" customWidth="1"/>
    <col min="20" max="20" width="17.7109375" customWidth="1"/>
  </cols>
  <sheetData>
    <row r="1" spans="1:12" ht="25">
      <c r="A1" s="3" t="s">
        <v>100</v>
      </c>
      <c r="C1" s="42" t="s">
        <v>123</v>
      </c>
      <c r="D1" s="28"/>
    </row>
    <row r="2" spans="1:12">
      <c r="A2" s="3"/>
      <c r="C2" s="27"/>
      <c r="D2" s="28"/>
      <c r="G2" s="38" t="s">
        <v>6</v>
      </c>
      <c r="H2" s="50">
        <f>AVERAGE(D4:D6)</f>
        <v>27.099326951915668</v>
      </c>
      <c r="K2" s="49" t="s">
        <v>3</v>
      </c>
      <c r="L2" s="50">
        <f>AVERAGE(K4:K6)</f>
        <v>8.3699213992762953</v>
      </c>
    </row>
    <row r="3" spans="1:12" ht="40" thickBot="1">
      <c r="A3" s="33"/>
      <c r="B3" s="33"/>
      <c r="C3" s="33"/>
      <c r="D3" s="34" t="s">
        <v>101</v>
      </c>
      <c r="E3" s="34" t="s">
        <v>102</v>
      </c>
      <c r="F3" s="34" t="s">
        <v>109</v>
      </c>
      <c r="G3" s="34" t="s">
        <v>103</v>
      </c>
      <c r="H3" s="35" t="s">
        <v>10</v>
      </c>
      <c r="J3" s="46" t="s">
        <v>1</v>
      </c>
      <c r="K3" s="46" t="s">
        <v>119</v>
      </c>
      <c r="L3" s="48" t="s">
        <v>2</v>
      </c>
    </row>
    <row r="4" spans="1:12">
      <c r="A4">
        <v>1</v>
      </c>
      <c r="B4" t="s">
        <v>96</v>
      </c>
      <c r="C4">
        <v>1</v>
      </c>
      <c r="D4" s="68">
        <f>AVERAGE('Raw Data'!B5,'Raw Data'!B17)</f>
        <v>27.041284796967609</v>
      </c>
      <c r="E4" s="68">
        <f>STDEV('Raw Data'!B5,'Raw Data'!B17)</f>
        <v>0.10910611648382247</v>
      </c>
      <c r="F4" s="29">
        <f>E4/D4</f>
        <v>4.0347978028047529E-3</v>
      </c>
      <c r="G4" s="68" t="e">
        <f>'Raw Data'!B29-'Analysis (2)'!D4</f>
        <v>#VALUE!</v>
      </c>
      <c r="H4" s="68">
        <f t="shared" ref="H4:H15" si="0">POWER(2,($H$2-D4))</f>
        <v>1.0410520163459074</v>
      </c>
      <c r="J4" s="68">
        <v>18.655629942064909</v>
      </c>
      <c r="K4" s="68">
        <f>D4-J4</f>
        <v>8.3856548549027004</v>
      </c>
      <c r="L4" s="79">
        <f>POWER(2,($L$2-K4))</f>
        <v>0.98915365006927658</v>
      </c>
    </row>
    <row r="5" spans="1:12">
      <c r="A5">
        <v>1</v>
      </c>
      <c r="B5" t="s">
        <v>96</v>
      </c>
      <c r="C5">
        <v>2</v>
      </c>
      <c r="D5" s="68">
        <f>AVERAGE('Raw Data'!B9,'Raw Data'!B21)</f>
        <v>27.187661520971972</v>
      </c>
      <c r="E5" s="68">
        <f>STDEV('Raw Data'!B9,'Raw Data'!B21)</f>
        <v>7.7859701212332058E-2</v>
      </c>
      <c r="F5" s="29">
        <f t="shared" ref="F5:F15" si="1">E5/D5</f>
        <v>2.8637880882941245E-3</v>
      </c>
      <c r="G5" s="68">
        <f>'Raw Data'!B33-'Analysis (2)'!D5</f>
        <v>10.39487047913704</v>
      </c>
      <c r="H5" s="68">
        <f t="shared" si="0"/>
        <v>0.94060794996959118</v>
      </c>
      <c r="J5" s="68">
        <v>18.865468391541604</v>
      </c>
      <c r="K5" s="68">
        <f t="shared" ref="K5:K15" si="2">D5-J5</f>
        <v>8.3221931294303673</v>
      </c>
      <c r="L5" s="79">
        <f t="shared" ref="L5:L15" si="3">POWER(2,($L$2-K5))</f>
        <v>1.0336360336093855</v>
      </c>
    </row>
    <row r="6" spans="1:12">
      <c r="A6" s="30">
        <v>1</v>
      </c>
      <c r="B6" s="30" t="s">
        <v>96</v>
      </c>
      <c r="C6" s="30">
        <v>3</v>
      </c>
      <c r="D6" s="67">
        <f>AVERAGE('Raw Data'!B13,'Raw Data'!B25)</f>
        <v>27.069034537807418</v>
      </c>
      <c r="E6" s="67">
        <f>STDEV('Raw Data'!B13,'Raw Data'!B25)</f>
        <v>0.17843961922761128</v>
      </c>
      <c r="F6" s="32">
        <f t="shared" si="1"/>
        <v>6.5920200803018672E-3</v>
      </c>
      <c r="G6" s="67" t="e">
        <f>'Raw Data'!B37-'Analysis (2)'!D6</f>
        <v>#VALUE!</v>
      </c>
      <c r="H6" s="67">
        <f t="shared" si="0"/>
        <v>1.0212190915597352</v>
      </c>
      <c r="J6" s="67">
        <v>18.667118324311598</v>
      </c>
      <c r="K6" s="67">
        <f t="shared" si="2"/>
        <v>8.4019162134958201</v>
      </c>
      <c r="L6" s="80">
        <f t="shared" si="3"/>
        <v>0.97806698911172874</v>
      </c>
    </row>
    <row r="7" spans="1:12">
      <c r="A7" s="13">
        <v>2</v>
      </c>
      <c r="B7" s="13" t="s">
        <v>97</v>
      </c>
      <c r="C7" s="13">
        <v>1</v>
      </c>
      <c r="D7" s="73">
        <v>40</v>
      </c>
      <c r="E7" s="73">
        <v>0</v>
      </c>
      <c r="F7" s="74">
        <f t="shared" si="1"/>
        <v>0</v>
      </c>
      <c r="G7" s="73" t="e">
        <f>'Raw Data'!B30-'Analysis (2)'!D7</f>
        <v>#VALUE!</v>
      </c>
      <c r="H7" s="73">
        <f t="shared" si="0"/>
        <v>1.3077069994052166E-4</v>
      </c>
      <c r="J7" s="68">
        <v>19.009831291668064</v>
      </c>
      <c r="K7" s="68">
        <f t="shared" si="2"/>
        <v>20.990168708331936</v>
      </c>
      <c r="L7" s="79">
        <f t="shared" si="3"/>
        <v>1.588279780872838E-4</v>
      </c>
    </row>
    <row r="8" spans="1:12">
      <c r="A8" s="13">
        <v>2</v>
      </c>
      <c r="B8" s="13" t="s">
        <v>97</v>
      </c>
      <c r="C8" s="13">
        <v>2</v>
      </c>
      <c r="D8" s="73">
        <v>40</v>
      </c>
      <c r="E8" s="73">
        <v>0</v>
      </c>
      <c r="F8" s="74">
        <f t="shared" si="1"/>
        <v>0</v>
      </c>
      <c r="G8" s="73" t="e">
        <f>'Raw Data'!B34-'Analysis (2)'!D8</f>
        <v>#VALUE!</v>
      </c>
      <c r="H8" s="73">
        <f t="shared" si="0"/>
        <v>1.3077069994052166E-4</v>
      </c>
      <c r="J8" s="68">
        <v>19.224613219727399</v>
      </c>
      <c r="K8" s="68">
        <f t="shared" si="2"/>
        <v>20.775386780272601</v>
      </c>
      <c r="L8" s="79">
        <f t="shared" si="3"/>
        <v>1.8432439204498185E-4</v>
      </c>
    </row>
    <row r="9" spans="1:12">
      <c r="A9" s="24">
        <v>2</v>
      </c>
      <c r="B9" s="24" t="s">
        <v>97</v>
      </c>
      <c r="C9" s="24">
        <v>3</v>
      </c>
      <c r="D9" s="75">
        <v>40</v>
      </c>
      <c r="E9" s="75">
        <v>0</v>
      </c>
      <c r="F9" s="76">
        <f t="shared" si="1"/>
        <v>0</v>
      </c>
      <c r="G9" s="75" t="e">
        <f>'Raw Data'!B38-'Analysis (2)'!D9</f>
        <v>#VALUE!</v>
      </c>
      <c r="H9" s="75">
        <f t="shared" si="0"/>
        <v>1.3077069994052166E-4</v>
      </c>
      <c r="J9" s="67">
        <v>19.150423559412516</v>
      </c>
      <c r="K9" s="67">
        <f t="shared" si="2"/>
        <v>20.849576440587484</v>
      </c>
      <c r="L9" s="80">
        <f t="shared" si="3"/>
        <v>1.7508522435940113E-4</v>
      </c>
    </row>
    <row r="10" spans="1:12">
      <c r="A10" s="13">
        <v>3</v>
      </c>
      <c r="B10" s="13" t="s">
        <v>98</v>
      </c>
      <c r="C10" s="13">
        <v>1</v>
      </c>
      <c r="D10" s="73">
        <v>38.373923773931324</v>
      </c>
      <c r="E10" s="73">
        <v>2.2996190523588109</v>
      </c>
      <c r="F10" s="74">
        <f t="shared" si="1"/>
        <v>5.9926607086268784E-2</v>
      </c>
      <c r="G10" s="73" t="e">
        <f>'Raw Data'!B31-'Analysis (2)'!D10</f>
        <v>#VALUE!</v>
      </c>
      <c r="H10" s="73">
        <f t="shared" si="0"/>
        <v>4.0365298419264676E-4</v>
      </c>
      <c r="J10" s="68">
        <v>19.088482589562872</v>
      </c>
      <c r="K10" s="68">
        <f t="shared" si="2"/>
        <v>19.285441184368452</v>
      </c>
      <c r="L10" s="79">
        <f t="shared" si="3"/>
        <v>5.1772737187124435E-4</v>
      </c>
    </row>
    <row r="11" spans="1:12">
      <c r="A11" s="13">
        <v>3</v>
      </c>
      <c r="B11" s="13" t="s">
        <v>98</v>
      </c>
      <c r="C11" s="13">
        <v>2</v>
      </c>
      <c r="D11" s="73">
        <v>40</v>
      </c>
      <c r="E11" s="73">
        <v>0</v>
      </c>
      <c r="F11" s="74">
        <f t="shared" si="1"/>
        <v>0</v>
      </c>
      <c r="G11" s="73">
        <f>'Raw Data'!B35-'Analysis (2)'!D11</f>
        <v>-2.8662445056869359</v>
      </c>
      <c r="H11" s="73">
        <f t="shared" si="0"/>
        <v>1.3077069994052166E-4</v>
      </c>
      <c r="J11" s="68">
        <v>19.307136425999214</v>
      </c>
      <c r="K11" s="68">
        <f t="shared" si="2"/>
        <v>20.692863574000786</v>
      </c>
      <c r="L11" s="79">
        <f t="shared" si="3"/>
        <v>1.9517526179706863E-4</v>
      </c>
    </row>
    <row r="12" spans="1:12">
      <c r="A12" s="24">
        <v>3</v>
      </c>
      <c r="B12" s="24" t="s">
        <v>98</v>
      </c>
      <c r="C12" s="24">
        <v>3</v>
      </c>
      <c r="D12" s="75">
        <v>40</v>
      </c>
      <c r="E12" s="75">
        <v>0</v>
      </c>
      <c r="F12" s="76">
        <f t="shared" si="1"/>
        <v>0</v>
      </c>
      <c r="G12" s="75" t="e">
        <f>'Raw Data'!B39-'Analysis (2)'!D12</f>
        <v>#VALUE!</v>
      </c>
      <c r="H12" s="75">
        <f t="shared" si="0"/>
        <v>1.3077069994052166E-4</v>
      </c>
      <c r="J12" s="67">
        <v>19.098932241301714</v>
      </c>
      <c r="K12" s="67">
        <f t="shared" si="2"/>
        <v>20.901067758698286</v>
      </c>
      <c r="L12" s="80">
        <f t="shared" si="3"/>
        <v>1.6894644813164248E-4</v>
      </c>
    </row>
    <row r="13" spans="1:12">
      <c r="A13">
        <v>4</v>
      </c>
      <c r="B13" t="s">
        <v>99</v>
      </c>
      <c r="C13">
        <v>1</v>
      </c>
      <c r="D13" s="68">
        <f>AVERAGE('Raw Data'!B8,'Raw Data'!B20)</f>
        <v>32.035712390389691</v>
      </c>
      <c r="E13" s="68">
        <f>STDEV('Raw Data'!B8,'Raw Data'!B20)</f>
        <v>0.4313195076963921</v>
      </c>
      <c r="F13" s="29">
        <f t="shared" si="1"/>
        <v>1.3463708952068833E-2</v>
      </c>
      <c r="G13" s="68">
        <f>'Raw Data'!B32-'Analysis (2)'!D13</f>
        <v>3.9057236923089249</v>
      </c>
      <c r="H13" s="68">
        <f t="shared" si="0"/>
        <v>3.2658776664370663E-2</v>
      </c>
      <c r="J13" s="68">
        <v>18.943507079539526</v>
      </c>
      <c r="K13" s="68">
        <f t="shared" si="2"/>
        <v>13.092205310850165</v>
      </c>
      <c r="L13" s="79">
        <f t="shared" si="3"/>
        <v>3.7883569659421433E-2</v>
      </c>
    </row>
    <row r="14" spans="1:12">
      <c r="A14">
        <v>4</v>
      </c>
      <c r="B14" t="s">
        <v>99</v>
      </c>
      <c r="C14">
        <v>2</v>
      </c>
      <c r="D14" s="68">
        <f>AVERAGE('Raw Data'!B12,'Raw Data'!B24)</f>
        <v>31.961433915572709</v>
      </c>
      <c r="E14" s="68">
        <f>STDEV('Raw Data'!B12,'Raw Data'!B24)</f>
        <v>0.12083949938159382</v>
      </c>
      <c r="F14" s="29">
        <f t="shared" si="1"/>
        <v>3.7807909276159433E-3</v>
      </c>
      <c r="G14" s="68">
        <f>'Raw Data'!B36-'Analysis (2)'!D14</f>
        <v>3.7539675290424803</v>
      </c>
      <c r="H14" s="68">
        <f t="shared" si="0"/>
        <v>3.4384282143959957E-2</v>
      </c>
      <c r="J14" s="68">
        <v>18.945550109960458</v>
      </c>
      <c r="K14" s="68">
        <f t="shared" si="2"/>
        <v>13.015883805612251</v>
      </c>
      <c r="L14" s="79">
        <f t="shared" si="3"/>
        <v>3.9941645883636322E-2</v>
      </c>
    </row>
    <row r="15" spans="1:12">
      <c r="A15" s="30">
        <v>4</v>
      </c>
      <c r="B15" s="30" t="s">
        <v>99</v>
      </c>
      <c r="C15" s="30">
        <v>3</v>
      </c>
      <c r="D15" s="67">
        <f>AVERAGE('Raw Data'!B16,'Raw Data'!B28)</f>
        <v>31.163613749091269</v>
      </c>
      <c r="E15" s="67">
        <f>STDEV('Raw Data'!B16,'Raw Data'!B28)</f>
        <v>0.31352082659765379</v>
      </c>
      <c r="F15" s="32">
        <f t="shared" si="1"/>
        <v>1.0060477232259241E-2</v>
      </c>
      <c r="G15" s="67" t="e">
        <f>'Raw Data'!B40-'Analysis (2)'!D14</f>
        <v>#VALUE!</v>
      </c>
      <c r="H15" s="67">
        <f t="shared" si="0"/>
        <v>5.9776125644889419E-2</v>
      </c>
      <c r="J15" s="68">
        <v>18.557801204812403</v>
      </c>
      <c r="K15" s="68">
        <f t="shared" si="2"/>
        <v>12.605812544278866</v>
      </c>
      <c r="L15" s="79">
        <f t="shared" si="3"/>
        <v>5.307251970798546E-2</v>
      </c>
    </row>
    <row r="16" spans="1:12">
      <c r="F16" s="29"/>
    </row>
    <row r="17" spans="1:16" ht="27" thickBot="1">
      <c r="A17" s="33"/>
      <c r="B17" s="36" t="s">
        <v>9</v>
      </c>
      <c r="C17" s="33"/>
      <c r="D17" s="34" t="s">
        <v>11</v>
      </c>
      <c r="E17" s="34" t="s">
        <v>102</v>
      </c>
      <c r="F17" s="34" t="s">
        <v>109</v>
      </c>
      <c r="G17" s="37"/>
      <c r="H17" s="34" t="s">
        <v>12</v>
      </c>
      <c r="I17" s="35" t="s">
        <v>118</v>
      </c>
      <c r="L17" s="34" t="s">
        <v>12</v>
      </c>
      <c r="M17" s="35" t="s">
        <v>118</v>
      </c>
    </row>
    <row r="18" spans="1:16">
      <c r="A18">
        <v>1</v>
      </c>
      <c r="B18" t="s">
        <v>96</v>
      </c>
      <c r="D18" s="68">
        <f>AVERAGE(D4:D6)</f>
        <v>27.099326951915668</v>
      </c>
      <c r="E18" s="2">
        <f>STDEV(D4:D6)</f>
        <v>7.7748048830786176E-2</v>
      </c>
      <c r="F18" s="29">
        <f>E18/D18</f>
        <v>2.8690029449343988E-3</v>
      </c>
      <c r="H18" s="70">
        <f>GEOMEAN(H4:H6)</f>
        <v>1.0000000000000009</v>
      </c>
      <c r="L18" s="70">
        <f>GEOMEAN(L4:L6)</f>
        <v>0.99999999999999956</v>
      </c>
    </row>
    <row r="19" spans="1:16">
      <c r="A19">
        <v>2</v>
      </c>
      <c r="B19" t="s">
        <v>97</v>
      </c>
      <c r="D19" s="68">
        <f>AVERAGE(D7:D9)</f>
        <v>40</v>
      </c>
      <c r="E19" s="2">
        <f>STDEV(D7:D9)</f>
        <v>0</v>
      </c>
      <c r="F19" s="29">
        <f t="shared" ref="F19:F21" si="4">E19/D19</f>
        <v>0</v>
      </c>
      <c r="H19" s="69">
        <f>GEOMEAN(H7:H9)</f>
        <v>1.3077069994052166E-4</v>
      </c>
      <c r="I19" s="4">
        <f>TTEST(D4:D6,D7:D9,2,2)</f>
        <v>8.7939138932354357E-10</v>
      </c>
      <c r="L19" s="69">
        <f>GEOMEAN(L7:L9)</f>
        <v>1.7241952255181732E-4</v>
      </c>
      <c r="M19" s="4">
        <f>TTEST(K4:K6,K7:K9,2,2)</f>
        <v>5.102480997727554E-9</v>
      </c>
      <c r="N19" s="72">
        <f>-1/L19</f>
        <v>-5799.8072677615119</v>
      </c>
    </row>
    <row r="20" spans="1:16">
      <c r="A20">
        <v>3</v>
      </c>
      <c r="B20" t="s">
        <v>98</v>
      </c>
      <c r="D20" s="68">
        <f>AVERAGE(D10:D12)</f>
        <v>39.457974591310439</v>
      </c>
      <c r="E20" s="2">
        <f>STDEV(D10:D12)</f>
        <v>0.93881554684357282</v>
      </c>
      <c r="F20" s="29">
        <f t="shared" si="4"/>
        <v>2.3792796172825398E-2</v>
      </c>
      <c r="H20" s="69">
        <f>GEOMEAN(H10:H12)</f>
        <v>1.904041257893037E-4</v>
      </c>
      <c r="I20" s="4">
        <f>TTEST(D4:D6,D10:D12,2,2)</f>
        <v>2.2217547281784714E-5</v>
      </c>
      <c r="L20" s="69">
        <f>GEOMEAN(L10:L12)</f>
        <v>2.5748878675154461E-4</v>
      </c>
      <c r="M20" s="4">
        <f>TTEST(K4:K6,K10:K12,2,2)</f>
        <v>1.9533682066492984E-5</v>
      </c>
      <c r="N20" s="72">
        <f>-1/L20</f>
        <v>-3883.6642659896384</v>
      </c>
    </row>
    <row r="21" spans="1:16">
      <c r="A21">
        <v>4</v>
      </c>
      <c r="B21" t="s">
        <v>99</v>
      </c>
      <c r="D21" s="68">
        <f>AVERAGE(D13:D15)</f>
        <v>31.720253351684558</v>
      </c>
      <c r="E21" s="2">
        <f>STDEV(D13:D15)</f>
        <v>0.48349256285544895</v>
      </c>
      <c r="F21" s="29">
        <f t="shared" si="4"/>
        <v>1.5242392848976796E-2</v>
      </c>
      <c r="H21" s="41">
        <f>GEOMEAN(H13:H15)</f>
        <v>4.0640827850802926E-2</v>
      </c>
      <c r="I21" s="4">
        <f>TTEST(D4:D6,D13:D15,2,2)</f>
        <v>8.2028483648559171E-5</v>
      </c>
      <c r="L21" s="41">
        <f>GEOMEAN(L13:L15)</f>
        <v>4.314351443821015E-2</v>
      </c>
      <c r="M21" s="4">
        <f>TTEST(K4:K6,K13:K15,2,2)</f>
        <v>7.7110725887288251E-6</v>
      </c>
      <c r="N21" s="71">
        <f>-1/L21</f>
        <v>-23.178454815779862</v>
      </c>
      <c r="P21" s="71"/>
    </row>
    <row r="40" spans="1:20" ht="14" thickBot="1">
      <c r="A40" s="33"/>
      <c r="B40" s="33"/>
      <c r="C40" s="33"/>
      <c r="D40" s="37"/>
      <c r="E40" s="37"/>
      <c r="F40" s="37"/>
      <c r="G40" s="37"/>
      <c r="H40" s="37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</row>
    <row r="41" spans="1:20" ht="25">
      <c r="A41" s="3" t="s">
        <v>121</v>
      </c>
      <c r="C41" s="42" t="s">
        <v>0</v>
      </c>
      <c r="D41" s="28"/>
    </row>
    <row r="42" spans="1:20">
      <c r="A42" s="3"/>
      <c r="C42" s="27"/>
      <c r="D42" s="28"/>
      <c r="G42" s="38" t="s">
        <v>6</v>
      </c>
      <c r="H42" s="50">
        <f>AVERAGE(D44:D46)</f>
        <v>27.656693943545005</v>
      </c>
      <c r="K42" s="49" t="s">
        <v>3</v>
      </c>
      <c r="L42" s="50">
        <f>AVERAGE(K44:K46)</f>
        <v>8.9272883909056322</v>
      </c>
    </row>
    <row r="43" spans="1:20" ht="40" thickBot="1">
      <c r="A43" s="33"/>
      <c r="B43" s="33"/>
      <c r="C43" s="33"/>
      <c r="D43" s="34" t="s">
        <v>101</v>
      </c>
      <c r="E43" s="34" t="s">
        <v>102</v>
      </c>
      <c r="F43" s="34" t="s">
        <v>109</v>
      </c>
      <c r="G43" s="34" t="s">
        <v>103</v>
      </c>
      <c r="H43" s="35" t="s">
        <v>10</v>
      </c>
      <c r="J43" s="46" t="s">
        <v>1</v>
      </c>
      <c r="K43" s="46" t="s">
        <v>119</v>
      </c>
      <c r="L43" s="48" t="s">
        <v>2</v>
      </c>
    </row>
    <row r="44" spans="1:20">
      <c r="A44">
        <v>1</v>
      </c>
      <c r="B44" t="s">
        <v>96</v>
      </c>
      <c r="C44">
        <v>1</v>
      </c>
      <c r="D44" s="68">
        <f>AVERAGE('Raw Data'!B41,'Raw Data'!B53)</f>
        <v>27.600203237916716</v>
      </c>
      <c r="E44" s="68">
        <f>STDEV('Raw Data'!B41,'Raw Data'!B53)</f>
        <v>0.11017202752483089</v>
      </c>
      <c r="F44" s="29">
        <f>E44/D44</f>
        <v>3.991710733980333E-3</v>
      </c>
      <c r="G44" s="68">
        <f>'Raw Data'!B65-'Analysis (2)'!D44</f>
        <v>8.8972080827931066</v>
      </c>
      <c r="H44" s="68">
        <f>POWER(2,($H$42-D44))</f>
        <v>1.0399330887405933</v>
      </c>
      <c r="J44" s="68">
        <v>18.655629942064909</v>
      </c>
      <c r="K44" s="68">
        <f>D44-J44</f>
        <v>8.9445732958518072</v>
      </c>
      <c r="L44" s="68">
        <f t="shared" ref="L44:L55" si="5">POWER(2,($L$42-K44))</f>
        <v>0.98809050307221802</v>
      </c>
    </row>
    <row r="45" spans="1:20">
      <c r="A45">
        <v>1</v>
      </c>
      <c r="B45" t="s">
        <v>96</v>
      </c>
      <c r="C45">
        <v>2</v>
      </c>
      <c r="D45" s="68">
        <f>AVERAGE('Raw Data'!B45,'Raw Data'!B57)</f>
        <v>27.773690961951758</v>
      </c>
      <c r="E45" s="68">
        <f>STDEV('Raw Data'!B45,'Raw Data'!B57)</f>
        <v>6.8927331651644719E-2</v>
      </c>
      <c r="F45" s="29">
        <f t="shared" ref="F45:F55" si="6">E45/D45</f>
        <v>2.4817490677083902E-3</v>
      </c>
      <c r="G45" s="68" t="e">
        <f>'Raw Data'!B69-'Analysis (2)'!D45</f>
        <v>#VALUE!</v>
      </c>
      <c r="H45" s="68">
        <f t="shared" ref="H45:H55" si="7">POWER(2,($H$42-D45))</f>
        <v>0.92210502360939484</v>
      </c>
      <c r="J45" s="68">
        <v>18.865468391541604</v>
      </c>
      <c r="K45" s="68">
        <f t="shared" ref="K45:K55" si="8">D45-J45</f>
        <v>8.9082225704101532</v>
      </c>
      <c r="L45" s="68">
        <f t="shared" si="5"/>
        <v>1.0133031293279171</v>
      </c>
    </row>
    <row r="46" spans="1:20">
      <c r="A46" s="30">
        <v>1</v>
      </c>
      <c r="B46" s="30" t="s">
        <v>96</v>
      </c>
      <c r="C46" s="30">
        <v>3</v>
      </c>
      <c r="D46" s="67">
        <f>AVERAGE('Raw Data'!B49,'Raw Data'!B61)</f>
        <v>27.596187630766533</v>
      </c>
      <c r="E46" s="67">
        <f>STDEV('Raw Data'!B49,'Raw Data'!B61)</f>
        <v>8.8685184979525183E-2</v>
      </c>
      <c r="F46" s="32">
        <f t="shared" si="6"/>
        <v>3.2136752426140027E-3</v>
      </c>
      <c r="G46" s="67" t="e">
        <f>'Raw Data'!B73-'Analysis (2)'!D46</f>
        <v>#VALUE!</v>
      </c>
      <c r="H46" s="67">
        <f t="shared" si="7"/>
        <v>1.0428316776493385</v>
      </c>
      <c r="J46" s="67">
        <v>18.667118324311598</v>
      </c>
      <c r="K46" s="67">
        <f t="shared" si="8"/>
        <v>8.9290693064549345</v>
      </c>
      <c r="L46" s="67">
        <f t="shared" si="5"/>
        <v>0.99876632501161955</v>
      </c>
    </row>
    <row r="47" spans="1:20">
      <c r="A47">
        <v>2</v>
      </c>
      <c r="B47" t="s">
        <v>97</v>
      </c>
      <c r="C47">
        <v>1</v>
      </c>
      <c r="D47" s="68">
        <f>AVERAGE('Raw Data'!B42,'Raw Data'!B54)</f>
        <v>28.328290129210572</v>
      </c>
      <c r="E47" s="68">
        <f>STDEV('Raw Data'!B42,'Raw Data'!B54)</f>
        <v>1.4921078584931156E-2</v>
      </c>
      <c r="F47" s="29">
        <f t="shared" si="6"/>
        <v>5.2672005676563456E-4</v>
      </c>
      <c r="G47" s="68" t="e">
        <f>'Raw Data'!B66-'Analysis (2)'!D47</f>
        <v>#VALUE!</v>
      </c>
      <c r="H47" s="68">
        <f t="shared" si="7"/>
        <v>0.62781169728195063</v>
      </c>
      <c r="J47" s="68">
        <v>19.009831291668064</v>
      </c>
      <c r="K47" s="68">
        <f t="shared" si="8"/>
        <v>9.3184588375425079</v>
      </c>
      <c r="L47" s="68">
        <f t="shared" si="5"/>
        <v>0.76251073477614562</v>
      </c>
    </row>
    <row r="48" spans="1:20">
      <c r="A48">
        <v>2</v>
      </c>
      <c r="B48" t="s">
        <v>97</v>
      </c>
      <c r="C48">
        <v>2</v>
      </c>
      <c r="D48" s="68">
        <f>AVERAGE('Raw Data'!B46,'Raw Data'!B58)</f>
        <v>28.597929727343548</v>
      </c>
      <c r="E48" s="68">
        <f>STDEV('Raw Data'!B46,'Raw Data'!B58)</f>
        <v>2.9001655406233106E-3</v>
      </c>
      <c r="F48" s="29">
        <f t="shared" si="6"/>
        <v>1.0141173043901686E-4</v>
      </c>
      <c r="G48" s="68">
        <f>'Raw Data'!B70-'Analysis (2)'!D48</f>
        <v>7.3722065296739245</v>
      </c>
      <c r="H48" s="68">
        <f t="shared" si="7"/>
        <v>0.52078659389815052</v>
      </c>
      <c r="J48" s="68">
        <v>19.224613219727399</v>
      </c>
      <c r="K48" s="68">
        <f t="shared" si="8"/>
        <v>9.3733165076161491</v>
      </c>
      <c r="L48" s="68">
        <f t="shared" si="5"/>
        <v>0.73406101174891725</v>
      </c>
    </row>
    <row r="49" spans="1:14">
      <c r="A49" s="30">
        <v>2</v>
      </c>
      <c r="B49" s="30" t="s">
        <v>97</v>
      </c>
      <c r="C49" s="30">
        <v>3</v>
      </c>
      <c r="D49" s="67">
        <f>AVERAGE('Raw Data'!B50,'Raw Data'!B62)</f>
        <v>28.428851145208455</v>
      </c>
      <c r="E49" s="67">
        <f>STDEV('Raw Data'!B50,'Raw Data'!B62)</f>
        <v>0.33306986060633409</v>
      </c>
      <c r="F49" s="32">
        <f t="shared" si="6"/>
        <v>1.171590997135568E-2</v>
      </c>
      <c r="G49" s="67" t="e">
        <f>'Raw Data'!B74-'Analysis (2)'!D49</f>
        <v>#VALUE!</v>
      </c>
      <c r="H49" s="67">
        <f t="shared" si="7"/>
        <v>0.58554128427720165</v>
      </c>
      <c r="J49" s="67">
        <v>19.150423559412516</v>
      </c>
      <c r="K49" s="67">
        <f t="shared" si="8"/>
        <v>9.2784275857959386</v>
      </c>
      <c r="L49" s="67">
        <f t="shared" si="5"/>
        <v>0.78396481150589969</v>
      </c>
    </row>
    <row r="50" spans="1:14">
      <c r="A50">
        <v>3</v>
      </c>
      <c r="B50" t="s">
        <v>98</v>
      </c>
      <c r="C50">
        <v>1</v>
      </c>
      <c r="D50" s="68">
        <f>AVERAGE('Raw Data'!B43,'Raw Data'!B55)</f>
        <v>27.658141274839256</v>
      </c>
      <c r="E50" s="68">
        <f>STDEV('Raw Data'!B43,'Raw Data'!B55)</f>
        <v>0.26102415308464039</v>
      </c>
      <c r="F50" s="29">
        <f t="shared" si="6"/>
        <v>9.437516082185007E-3</v>
      </c>
      <c r="G50" s="68">
        <f>'Raw Data'!B67-'Analysis (2)'!D50</f>
        <v>9.6161223145352146</v>
      </c>
      <c r="H50" s="68">
        <f t="shared" si="7"/>
        <v>0.99899728944458654</v>
      </c>
      <c r="J50" s="68">
        <v>19.088482589562872</v>
      </c>
      <c r="K50" s="68">
        <f t="shared" si="8"/>
        <v>8.5696586852763836</v>
      </c>
      <c r="L50" s="68">
        <f t="shared" si="5"/>
        <v>1.2813190077242205</v>
      </c>
    </row>
    <row r="51" spans="1:14">
      <c r="A51">
        <v>3</v>
      </c>
      <c r="B51" t="s">
        <v>98</v>
      </c>
      <c r="C51">
        <v>2</v>
      </c>
      <c r="D51" s="68">
        <f>AVERAGE('Raw Data'!B47,'Raw Data'!B59)</f>
        <v>27.891909831999069</v>
      </c>
      <c r="E51" s="68">
        <f>STDEV('Raw Data'!B47,'Raw Data'!B59)</f>
        <v>0.16521814226669596</v>
      </c>
      <c r="F51" s="29">
        <f t="shared" si="6"/>
        <v>5.923514856524776E-3</v>
      </c>
      <c r="G51" s="68">
        <f>'Raw Data'!B71-'Analysis (2)'!D51</f>
        <v>8.8105963010545132</v>
      </c>
      <c r="H51" s="68">
        <f t="shared" si="7"/>
        <v>0.84955785968686393</v>
      </c>
      <c r="J51" s="68">
        <v>19.307136425999214</v>
      </c>
      <c r="K51" s="68">
        <f t="shared" si="8"/>
        <v>8.5847734059998544</v>
      </c>
      <c r="L51" s="68">
        <f t="shared" si="5"/>
        <v>1.2679650544927674</v>
      </c>
    </row>
    <row r="52" spans="1:14">
      <c r="A52" s="30">
        <v>3</v>
      </c>
      <c r="B52" s="30" t="s">
        <v>98</v>
      </c>
      <c r="C52" s="30">
        <v>3</v>
      </c>
      <c r="D52" s="67">
        <f>AVERAGE('Raw Data'!B51,'Raw Data'!B63)</f>
        <v>27.575789222029453</v>
      </c>
      <c r="E52" s="67">
        <f>STDEV('Raw Data'!B51,'Raw Data'!B63)</f>
        <v>1.9262171249096051E-2</v>
      </c>
      <c r="F52" s="32">
        <f t="shared" si="6"/>
        <v>6.9851749641704154E-4</v>
      </c>
      <c r="G52" s="67">
        <f>'Raw Data'!B75-'Analysis (2)'!D52</f>
        <v>8.6931564468685956</v>
      </c>
      <c r="H52" s="67">
        <f t="shared" si="7"/>
        <v>1.0576811099223464</v>
      </c>
      <c r="J52" s="67">
        <v>19.098932241301714</v>
      </c>
      <c r="K52" s="67">
        <f t="shared" si="8"/>
        <v>8.4768569807277387</v>
      </c>
      <c r="L52" s="67">
        <f t="shared" si="5"/>
        <v>1.3664488058761457</v>
      </c>
    </row>
    <row r="53" spans="1:14">
      <c r="A53">
        <v>4</v>
      </c>
      <c r="B53" t="s">
        <v>99</v>
      </c>
      <c r="C53">
        <v>1</v>
      </c>
      <c r="D53" s="68">
        <f>AVERAGE('Raw Data'!B44,'Raw Data'!B56)</f>
        <v>27.549763980121565</v>
      </c>
      <c r="E53" s="68">
        <f>STDEV('Raw Data'!B44,'Raw Data'!B56)</f>
        <v>0.22366717813876097</v>
      </c>
      <c r="F53" s="29">
        <f t="shared" si="6"/>
        <v>8.1186604103086774E-3</v>
      </c>
      <c r="G53" s="68">
        <f>'Raw Data'!B68-'Analysis (2)'!D53</f>
        <v>9.6551554734951033</v>
      </c>
      <c r="H53" s="68">
        <f t="shared" si="7"/>
        <v>1.0769340944524026</v>
      </c>
      <c r="J53" s="68">
        <v>18.943507079539526</v>
      </c>
      <c r="K53" s="68">
        <f t="shared" si="8"/>
        <v>8.6062569005820393</v>
      </c>
      <c r="L53" s="68">
        <f t="shared" si="5"/>
        <v>1.2492233926907168</v>
      </c>
    </row>
    <row r="54" spans="1:14">
      <c r="A54">
        <v>4</v>
      </c>
      <c r="B54" t="s">
        <v>99</v>
      </c>
      <c r="C54">
        <v>2</v>
      </c>
      <c r="D54" s="68">
        <f>AVERAGE('Raw Data'!B48,'Raw Data'!B60)</f>
        <v>27.468034870176218</v>
      </c>
      <c r="E54" s="68">
        <f>STDEV('Raw Data'!B48,'Raw Data'!B60)</f>
        <v>8.7378016190592309E-2</v>
      </c>
      <c r="F54" s="29">
        <f t="shared" si="6"/>
        <v>3.1810799936570688E-3</v>
      </c>
      <c r="G54" s="68" t="e">
        <f>'Raw Data'!B72-'Analysis (2)'!D54</f>
        <v>#VALUE!</v>
      </c>
      <c r="H54" s="68">
        <f t="shared" si="7"/>
        <v>1.1397039147771533</v>
      </c>
      <c r="J54" s="68">
        <v>18.945550109960458</v>
      </c>
      <c r="K54" s="68">
        <f t="shared" si="8"/>
        <v>8.522484760215761</v>
      </c>
      <c r="L54" s="68">
        <f t="shared" si="5"/>
        <v>1.3239086971667247</v>
      </c>
    </row>
    <row r="55" spans="1:14">
      <c r="A55" s="30">
        <v>4</v>
      </c>
      <c r="B55" s="30" t="s">
        <v>99</v>
      </c>
      <c r="C55" s="30">
        <v>3</v>
      </c>
      <c r="D55" s="67">
        <f>AVERAGE('Raw Data'!B52,'Raw Data'!B64)</f>
        <v>27.365591636495978</v>
      </c>
      <c r="E55" s="67">
        <f>STDEV('Raw Data'!B52,'Raw Data'!B64)</f>
        <v>8.8749804104081731E-2</v>
      </c>
      <c r="F55" s="32">
        <f t="shared" si="6"/>
        <v>3.2431165853443861E-3</v>
      </c>
      <c r="G55" s="67" t="e">
        <f>'Raw Data'!B76-'Analysis (2)'!D55</f>
        <v>#VALUE!</v>
      </c>
      <c r="H55" s="68">
        <f t="shared" si="7"/>
        <v>1.2235748064466134</v>
      </c>
      <c r="J55" s="68">
        <v>18.557801204812403</v>
      </c>
      <c r="K55" s="68">
        <f t="shared" si="8"/>
        <v>8.8077904316835749</v>
      </c>
      <c r="L55" s="68">
        <f t="shared" si="5"/>
        <v>1.0863567574638273</v>
      </c>
    </row>
    <row r="56" spans="1:14">
      <c r="F56" s="29"/>
    </row>
    <row r="57" spans="1:14" ht="27" thickBot="1">
      <c r="A57" s="33"/>
      <c r="B57" s="36" t="s">
        <v>9</v>
      </c>
      <c r="C57" s="33"/>
      <c r="D57" s="34" t="s">
        <v>11</v>
      </c>
      <c r="E57" s="34" t="s">
        <v>102</v>
      </c>
      <c r="F57" s="34" t="s">
        <v>109</v>
      </c>
      <c r="G57" s="37"/>
      <c r="H57" s="34" t="s">
        <v>12</v>
      </c>
      <c r="I57" s="35" t="s">
        <v>118</v>
      </c>
      <c r="L57" s="34" t="s">
        <v>12</v>
      </c>
      <c r="M57" s="35" t="s">
        <v>118</v>
      </c>
    </row>
    <row r="58" spans="1:14">
      <c r="A58">
        <v>1</v>
      </c>
      <c r="B58" t="s">
        <v>96</v>
      </c>
      <c r="D58" s="68">
        <f>AVERAGE(D44:D46)</f>
        <v>27.656693943545005</v>
      </c>
      <c r="E58" s="2">
        <f>STDEV(D44:D46)</f>
        <v>0.10134228146370867</v>
      </c>
      <c r="F58" s="29">
        <f>E58/D58</f>
        <v>3.6642948600644903E-3</v>
      </c>
      <c r="H58" s="70">
        <f>GEOMEAN(H44:H46)</f>
        <v>1.0000000000000016</v>
      </c>
      <c r="L58" s="70">
        <f>GEOMEAN(L44:L46)</f>
        <v>1.0000000000000004</v>
      </c>
    </row>
    <row r="59" spans="1:14">
      <c r="A59">
        <v>2</v>
      </c>
      <c r="B59" t="s">
        <v>97</v>
      </c>
      <c r="D59" s="68">
        <f>AVERAGE(D47:D49)</f>
        <v>28.451690333920862</v>
      </c>
      <c r="E59" s="2">
        <f>STDEV(D47:D49)</f>
        <v>0.13626297966006631</v>
      </c>
      <c r="F59" s="29">
        <f t="shared" ref="F59:F61" si="9">E59/D59</f>
        <v>4.7892753667999107E-3</v>
      </c>
      <c r="H59" s="70">
        <f>GEOMEAN(H47:H49)</f>
        <v>0.57634461541231696</v>
      </c>
      <c r="I59" s="4">
        <f>TTEST(D44:D46,D47:D49,2,2)</f>
        <v>1.2576889849253746E-3</v>
      </c>
      <c r="L59" s="77">
        <f>GEOMEAN(L47:L49)</f>
        <v>0.75990312401707771</v>
      </c>
      <c r="M59" s="4">
        <f>TTEST(K44:K46,K47:K49,2,2)</f>
        <v>1.7677356325522954E-4</v>
      </c>
      <c r="N59" s="78">
        <f>-1/L59</f>
        <v>-1.3159572166432183</v>
      </c>
    </row>
    <row r="60" spans="1:14">
      <c r="A60">
        <v>3</v>
      </c>
      <c r="B60" t="s">
        <v>98</v>
      </c>
      <c r="D60" s="68">
        <f>AVERAGE(D50:D52)</f>
        <v>27.708613442955926</v>
      </c>
      <c r="E60" s="2">
        <f>STDEV(D50:D52)</f>
        <v>0.16399280419480744</v>
      </c>
      <c r="F60" s="29">
        <f t="shared" si="9"/>
        <v>5.9184774630611347E-3</v>
      </c>
      <c r="H60" s="70">
        <f>GEOMEAN(H50:H52)</f>
        <v>0.9646520094648855</v>
      </c>
      <c r="I60" s="4">
        <f>TTEST(D44:D46,D50:D52,2,2)</f>
        <v>0.66514629998040309</v>
      </c>
      <c r="L60" s="77">
        <f>GEOMEAN(L50:L52)</f>
        <v>1.3045257004011106</v>
      </c>
      <c r="M60" s="4">
        <f>TTEST(K44:K46,K50:K52,2,2)</f>
        <v>4.0920433853887839E-4</v>
      </c>
    </row>
    <row r="61" spans="1:14">
      <c r="A61">
        <v>4</v>
      </c>
      <c r="B61" t="s">
        <v>99</v>
      </c>
      <c r="D61" s="68">
        <f>AVERAGE(D53:D55)</f>
        <v>27.461130162264585</v>
      </c>
      <c r="E61" s="2">
        <f>STDEV(D53:D55)</f>
        <v>9.2280113148292389E-2</v>
      </c>
      <c r="F61" s="29">
        <f t="shared" si="9"/>
        <v>3.3603902171185258E-3</v>
      </c>
      <c r="H61" s="68">
        <f>GEOMEAN(H53:H55)</f>
        <v>1.145171587221675</v>
      </c>
      <c r="I61" s="4">
        <f>TTEST(D44:D46,D53:D55,2,2)</f>
        <v>6.8847316106214113E-2</v>
      </c>
      <c r="L61" s="77">
        <f>GEOMEAN(L53:L55)</f>
        <v>1.2156919413380085</v>
      </c>
      <c r="M61" s="4">
        <f>TTEST(K44:K46,K53:K55,2,2)</f>
        <v>2.9859982711574102E-2</v>
      </c>
    </row>
    <row r="85" spans="1:8">
      <c r="C85" s="2"/>
      <c r="H85"/>
    </row>
    <row r="86" spans="1:8">
      <c r="C86" s="2"/>
      <c r="H86"/>
    </row>
    <row r="87" spans="1:8">
      <c r="A87" s="2"/>
      <c r="D87"/>
      <c r="E87"/>
      <c r="F87"/>
      <c r="G87"/>
      <c r="H87"/>
    </row>
    <row r="88" spans="1:8">
      <c r="C88" s="2"/>
      <c r="H88"/>
    </row>
    <row r="89" spans="1:8">
      <c r="C89" s="2"/>
      <c r="H89"/>
    </row>
  </sheetData>
  <sheetCalcPr fullCalcOnLoad="1"/>
  <phoneticPr fontId="4" type="noConversion"/>
  <conditionalFormatting sqref="I19:I21 I59:I61 M59:M61 M19:M21">
    <cfRule type="cellIs" dxfId="1" priority="0" stopIfTrue="1" operator="lessThanOrEqual">
      <formula>0.05</formula>
    </cfRule>
  </conditionalFormatting>
  <conditionalFormatting sqref="G44:G55 G4:G15">
    <cfRule type="cellIs" dxfId="0" priority="0" stopIfTrue="1" operator="lessThanOrEqual">
      <formula>5</formula>
    </cfRule>
  </conditionalFormatting>
  <pageMargins left="0.75" right="0.75" top="1" bottom="1" header="0.5" footer="0.5"/>
  <pageSetup scale="40" orientation="portrait" horizontalDpi="4294967292" verticalDpi="4294967292"/>
  <headerFooter>
    <oddHeader>&amp;C&amp;"Verdana,Bold"&amp;14qPCR #27_x000D_RWPE1 Endpoint Comparison&amp;R&amp;14 9/27/12</oddHeader>
  </headerFooter>
  <colBreaks count="1" manualBreakCount="1">
    <brk id="20" max="1048575" man="1"/>
  </colBreaks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18"/>
  <sheetViews>
    <sheetView view="pageLayout" workbookViewId="0">
      <selection activeCell="F23" sqref="F23"/>
    </sheetView>
  </sheetViews>
  <sheetFormatPr baseColWidth="10" defaultRowHeight="13"/>
  <sheetData>
    <row r="1" spans="1:6">
      <c r="A1" s="14" t="s">
        <v>8</v>
      </c>
    </row>
    <row r="2" spans="1:6">
      <c r="A2" s="14"/>
      <c r="B2" t="s">
        <v>4</v>
      </c>
      <c r="C2" t="s">
        <v>4</v>
      </c>
      <c r="D2" t="s">
        <v>5</v>
      </c>
      <c r="F2" t="s">
        <v>120</v>
      </c>
    </row>
    <row r="3" spans="1:6">
      <c r="B3" s="44">
        <v>39709</v>
      </c>
      <c r="C3" s="44">
        <v>39710</v>
      </c>
      <c r="D3" s="44">
        <v>39710</v>
      </c>
    </row>
    <row r="4" spans="1:6">
      <c r="A4" t="s">
        <v>110</v>
      </c>
      <c r="B4" s="45">
        <v>18.217810097372912</v>
      </c>
      <c r="C4" s="45">
        <v>18.761440820421718</v>
      </c>
      <c r="D4" s="45">
        <v>18.5498190637081</v>
      </c>
      <c r="F4" s="45">
        <f>AVERAGE(C4,D4)</f>
        <v>18.655629942064909</v>
      </c>
    </row>
    <row r="5" spans="1:6">
      <c r="A5" t="s">
        <v>110</v>
      </c>
      <c r="B5" s="45">
        <v>18.807262508065744</v>
      </c>
      <c r="C5" s="45">
        <v>18.92219597877919</v>
      </c>
      <c r="D5" s="45">
        <v>18.808740804304016</v>
      </c>
      <c r="F5" s="45">
        <f t="shared" ref="F5:F15" si="0">AVERAGE(C5,D5)</f>
        <v>18.865468391541604</v>
      </c>
    </row>
    <row r="6" spans="1:6">
      <c r="A6" t="s">
        <v>110</v>
      </c>
      <c r="B6" s="45">
        <v>18.48128509652507</v>
      </c>
      <c r="C6" s="45">
        <v>18.732492463197268</v>
      </c>
      <c r="D6" s="45">
        <v>18.601744185425929</v>
      </c>
      <c r="F6" s="45">
        <f t="shared" si="0"/>
        <v>18.667118324311598</v>
      </c>
    </row>
    <row r="7" spans="1:6">
      <c r="A7" t="s">
        <v>112</v>
      </c>
      <c r="B7" s="45">
        <v>18.790362129136387</v>
      </c>
      <c r="C7" s="45">
        <v>19.021807791398871</v>
      </c>
      <c r="D7" s="45">
        <v>18.997854791937257</v>
      </c>
      <c r="F7" s="45">
        <f t="shared" si="0"/>
        <v>19.009831291668064</v>
      </c>
    </row>
    <row r="8" spans="1:6">
      <c r="A8" t="s">
        <v>112</v>
      </c>
      <c r="B8" s="45">
        <v>19.057852686063896</v>
      </c>
      <c r="C8" s="45">
        <v>19.317050783082529</v>
      </c>
      <c r="D8" s="45">
        <v>19.132175656372269</v>
      </c>
      <c r="F8" s="45">
        <f t="shared" si="0"/>
        <v>19.224613219727399</v>
      </c>
    </row>
    <row r="9" spans="1:6">
      <c r="A9" t="s">
        <v>112</v>
      </c>
      <c r="B9" s="45">
        <v>19.037753026423363</v>
      </c>
      <c r="C9" s="45">
        <v>19.134962448997605</v>
      </c>
      <c r="D9" s="45">
        <v>19.165884669827431</v>
      </c>
      <c r="F9" s="45">
        <f t="shared" si="0"/>
        <v>19.150423559412516</v>
      </c>
    </row>
    <row r="10" spans="1:6">
      <c r="A10" t="s">
        <v>114</v>
      </c>
      <c r="B10" s="45">
        <v>18.9103242850871</v>
      </c>
      <c r="C10" s="45">
        <v>19.122634845724768</v>
      </c>
      <c r="D10" s="45">
        <v>19.05433033340098</v>
      </c>
      <c r="F10" s="45">
        <f t="shared" si="0"/>
        <v>19.088482589562872</v>
      </c>
    </row>
    <row r="11" spans="1:6">
      <c r="A11" t="s">
        <v>114</v>
      </c>
      <c r="B11" s="45">
        <v>19.099949859607896</v>
      </c>
      <c r="C11" s="45">
        <v>19.427112671954148</v>
      </c>
      <c r="D11" s="45">
        <v>19.18716018004428</v>
      </c>
      <c r="F11" s="45">
        <f t="shared" si="0"/>
        <v>19.307136425999214</v>
      </c>
    </row>
    <row r="12" spans="1:6">
      <c r="A12" t="s">
        <v>114</v>
      </c>
      <c r="B12" s="45">
        <v>18.961814350587645</v>
      </c>
      <c r="C12" s="45">
        <v>19.166133892252255</v>
      </c>
      <c r="D12" s="45">
        <v>19.031730590351174</v>
      </c>
      <c r="F12" s="45">
        <f t="shared" si="0"/>
        <v>19.098932241301714</v>
      </c>
    </row>
    <row r="13" spans="1:6">
      <c r="A13" t="s">
        <v>116</v>
      </c>
      <c r="B13" s="45">
        <v>18.593312685043287</v>
      </c>
      <c r="C13" s="45">
        <v>18.895211081594837</v>
      </c>
      <c r="D13" s="45">
        <v>18.991803077484214</v>
      </c>
      <c r="F13" s="45">
        <f t="shared" si="0"/>
        <v>18.943507079539526</v>
      </c>
    </row>
    <row r="14" spans="1:6">
      <c r="A14" t="s">
        <v>116</v>
      </c>
      <c r="B14" s="45">
        <v>18.771909975612139</v>
      </c>
      <c r="C14" s="45">
        <v>19.000458749595719</v>
      </c>
      <c r="D14" s="45">
        <v>18.890641470325196</v>
      </c>
      <c r="F14" s="45">
        <f t="shared" si="0"/>
        <v>18.945550109960458</v>
      </c>
    </row>
    <row r="15" spans="1:6">
      <c r="A15" t="s">
        <v>116</v>
      </c>
      <c r="B15" s="45">
        <v>18.665928392533992</v>
      </c>
      <c r="C15" s="45">
        <v>18.634187546327418</v>
      </c>
      <c r="D15" s="45">
        <v>18.481414863297388</v>
      </c>
      <c r="F15" s="45">
        <f t="shared" si="0"/>
        <v>18.557801204812403</v>
      </c>
    </row>
    <row r="17" spans="2:4">
      <c r="B17" t="s">
        <v>7</v>
      </c>
      <c r="C17" s="45">
        <f>CORREL(B4:B15,C4:C15)</f>
        <v>0.84728501468007567</v>
      </c>
      <c r="D17">
        <f>CORREL(B4:B15,D4:D15)</f>
        <v>0.82943200813841389</v>
      </c>
    </row>
    <row r="18" spans="2:4">
      <c r="D18">
        <f>CORREL(C4:C15,D4:D15)</f>
        <v>0.91710708973981592</v>
      </c>
    </row>
  </sheetData>
  <sheetCalcPr fullCalcOnLoad="1"/>
  <phoneticPr fontId="4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Analysis</vt:lpstr>
      <vt:lpstr>Analysis (2)</vt:lpstr>
      <vt:lpstr>HKG selection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2012-09-27T19:06:02Z</cp:lastPrinted>
  <dcterms:created xsi:type="dcterms:W3CDTF">2012-09-19T20:03:48Z</dcterms:created>
  <dcterms:modified xsi:type="dcterms:W3CDTF">2012-10-09T14:48:57Z</dcterms:modified>
</cp:coreProperties>
</file>