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613"/>
  <workbookPr date1904="1" showInkAnnotation="0" autoCompressPictures="0"/>
  <bookViews>
    <workbookView xWindow="80" yWindow="780" windowWidth="23220" windowHeight="14280" tabRatio="500"/>
  </bookViews>
  <sheets>
    <sheet name="Raw Data" sheetId="1" r:id="rId1"/>
    <sheet name="Analysis" sheetId="2" r:id="rId2"/>
    <sheet name="HKG selection" sheetId="8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1" i="2" l="1"/>
  <c r="K4" i="2"/>
  <c r="K5" i="2"/>
  <c r="K6" i="2"/>
  <c r="L2" i="2"/>
  <c r="K13" i="2"/>
  <c r="L13" i="2"/>
  <c r="K14" i="2"/>
  <c r="L14" i="2"/>
  <c r="K15" i="2"/>
  <c r="L15" i="2"/>
  <c r="L21" i="2"/>
  <c r="N21" i="2"/>
  <c r="K10" i="2"/>
  <c r="L10" i="2"/>
  <c r="K11" i="2"/>
  <c r="L11" i="2"/>
  <c r="K12" i="2"/>
  <c r="L12" i="2"/>
  <c r="L20" i="2"/>
  <c r="N20" i="2"/>
  <c r="K7" i="2"/>
  <c r="L7" i="2"/>
  <c r="K8" i="2"/>
  <c r="L8" i="2"/>
  <c r="K9" i="2"/>
  <c r="L9" i="2"/>
  <c r="L19" i="2"/>
  <c r="N19" i="2"/>
  <c r="J60" i="2"/>
  <c r="J59" i="2"/>
  <c r="K44" i="2"/>
  <c r="K45" i="2"/>
  <c r="K46" i="2"/>
  <c r="L42" i="2"/>
  <c r="K50" i="2"/>
  <c r="L50" i="2"/>
  <c r="K51" i="2"/>
  <c r="L51" i="2"/>
  <c r="K52" i="2"/>
  <c r="L52" i="2"/>
  <c r="L60" i="2"/>
  <c r="N60" i="2"/>
  <c r="K47" i="2"/>
  <c r="L47" i="2"/>
  <c r="K48" i="2"/>
  <c r="L48" i="2"/>
  <c r="K49" i="2"/>
  <c r="L49" i="2"/>
  <c r="L59" i="2"/>
  <c r="N59" i="2"/>
  <c r="J20" i="8"/>
  <c r="J19" i="8"/>
  <c r="J18" i="8"/>
  <c r="J17" i="8"/>
  <c r="D4" i="2"/>
  <c r="D5" i="2"/>
  <c r="D6" i="2"/>
  <c r="H2" i="2"/>
  <c r="D10" i="2"/>
  <c r="H10" i="2"/>
  <c r="D11" i="2"/>
  <c r="H11" i="2"/>
  <c r="D12" i="2"/>
  <c r="H12" i="2"/>
  <c r="H20" i="2"/>
  <c r="J20" i="2"/>
  <c r="D7" i="2"/>
  <c r="H7" i="2"/>
  <c r="D8" i="2"/>
  <c r="H8" i="2"/>
  <c r="D9" i="2"/>
  <c r="H9" i="2"/>
  <c r="H19" i="2"/>
  <c r="J19" i="2"/>
  <c r="D44" i="2"/>
  <c r="D45" i="2"/>
  <c r="D46" i="2"/>
  <c r="D53" i="2"/>
  <c r="K53" i="2"/>
  <c r="L53" i="2"/>
  <c r="D54" i="2"/>
  <c r="K54" i="2"/>
  <c r="L54" i="2"/>
  <c r="D55" i="2"/>
  <c r="K55" i="2"/>
  <c r="L55" i="2"/>
  <c r="L61" i="2"/>
  <c r="G10" i="2"/>
  <c r="G55" i="2"/>
  <c r="D52" i="2"/>
  <c r="G52" i="2"/>
  <c r="D49" i="2"/>
  <c r="G49" i="2"/>
  <c r="G46" i="2"/>
  <c r="G54" i="2"/>
  <c r="D51" i="2"/>
  <c r="G51" i="2"/>
  <c r="D48" i="2"/>
  <c r="G48" i="2"/>
  <c r="G45" i="2"/>
  <c r="G53" i="2"/>
  <c r="D50" i="2"/>
  <c r="G50" i="2"/>
  <c r="D47" i="2"/>
  <c r="G47" i="2"/>
  <c r="G44" i="2"/>
  <c r="D14" i="2"/>
  <c r="G15" i="2"/>
  <c r="G14" i="2"/>
  <c r="D13" i="2"/>
  <c r="G13" i="2"/>
  <c r="G12" i="2"/>
  <c r="G11" i="2"/>
  <c r="G9" i="2"/>
  <c r="G8" i="2"/>
  <c r="G7" i="2"/>
  <c r="G6" i="2"/>
  <c r="G5" i="2"/>
  <c r="G4" i="2"/>
  <c r="L4" i="2"/>
  <c r="L5" i="2"/>
  <c r="L6" i="2"/>
  <c r="D15" i="2"/>
  <c r="M21" i="2"/>
  <c r="M20" i="2"/>
  <c r="M19" i="2"/>
  <c r="L18" i="2"/>
  <c r="M59" i="2"/>
  <c r="M61" i="2"/>
  <c r="M60" i="2"/>
  <c r="L44" i="2"/>
  <c r="L45" i="2"/>
  <c r="L46" i="2"/>
  <c r="L58" i="2"/>
  <c r="E44" i="2"/>
  <c r="E55" i="2"/>
  <c r="E54" i="2"/>
  <c r="E53" i="2"/>
  <c r="E52" i="2"/>
  <c r="E51" i="2"/>
  <c r="E50" i="2"/>
  <c r="E49" i="2"/>
  <c r="E48" i="2"/>
  <c r="E47" i="2"/>
  <c r="E46" i="2"/>
  <c r="E45" i="2"/>
  <c r="H42" i="2"/>
  <c r="H45" i="2"/>
  <c r="H46" i="2"/>
  <c r="H47" i="2"/>
  <c r="H48" i="2"/>
  <c r="H49" i="2"/>
  <c r="H50" i="2"/>
  <c r="H51" i="2"/>
  <c r="H52" i="2"/>
  <c r="H53" i="2"/>
  <c r="H54" i="2"/>
  <c r="H55" i="2"/>
  <c r="H44" i="2"/>
  <c r="I61" i="2"/>
  <c r="H61" i="2"/>
  <c r="E61" i="2"/>
  <c r="D61" i="2"/>
  <c r="F61" i="2"/>
  <c r="I60" i="2"/>
  <c r="H60" i="2"/>
  <c r="E60" i="2"/>
  <c r="D60" i="2"/>
  <c r="F60" i="2"/>
  <c r="I59" i="2"/>
  <c r="H59" i="2"/>
  <c r="E59" i="2"/>
  <c r="D59" i="2"/>
  <c r="F59" i="2"/>
  <c r="H58" i="2"/>
  <c r="E58" i="2"/>
  <c r="D58" i="2"/>
  <c r="F58" i="2"/>
  <c r="F55" i="2"/>
  <c r="F54" i="2"/>
  <c r="F53" i="2"/>
  <c r="F52" i="2"/>
  <c r="F51" i="2"/>
  <c r="F50" i="2"/>
  <c r="F49" i="2"/>
  <c r="F48" i="2"/>
  <c r="F47" i="2"/>
  <c r="F46" i="2"/>
  <c r="F45" i="2"/>
  <c r="F44" i="2"/>
  <c r="E19" i="2"/>
  <c r="D19" i="2"/>
  <c r="F19" i="2"/>
  <c r="E20" i="2"/>
  <c r="D20" i="2"/>
  <c r="F20" i="2"/>
  <c r="E21" i="2"/>
  <c r="D21" i="2"/>
  <c r="F21" i="2"/>
  <c r="E18" i="2"/>
  <c r="D18" i="2"/>
  <c r="F18" i="2"/>
  <c r="H5" i="2"/>
  <c r="H6" i="2"/>
  <c r="H13" i="2"/>
  <c r="H14" i="2"/>
  <c r="H15" i="2"/>
  <c r="H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4" i="2"/>
  <c r="F4" i="2"/>
  <c r="I21" i="2"/>
  <c r="I20" i="2"/>
  <c r="I19" i="2"/>
  <c r="H21" i="2"/>
  <c r="H18" i="2"/>
  <c r="H19" i="8"/>
  <c r="H18" i="8"/>
  <c r="H17" i="8"/>
  <c r="D18" i="8"/>
  <c r="D17" i="8"/>
  <c r="C17" i="8"/>
  <c r="F5" i="8"/>
  <c r="F6" i="8"/>
  <c r="F7" i="8"/>
  <c r="F8" i="8"/>
  <c r="F9" i="8"/>
  <c r="F10" i="8"/>
  <c r="F11" i="8"/>
  <c r="F12" i="8"/>
  <c r="F13" i="8"/>
  <c r="F14" i="8"/>
  <c r="F15" i="8"/>
  <c r="F4" i="8"/>
</calcChain>
</file>

<file path=xl/sharedStrings.xml><?xml version="1.0" encoding="utf-8"?>
<sst xmlns="http://schemas.openxmlformats.org/spreadsheetml/2006/main" count="344" uniqueCount="125">
  <si>
    <t>11/14/12 - qPCR #41: gene1 = Nono gene 2 = Cdkn1c</t>
    <phoneticPr fontId="4" type="noConversion"/>
  </si>
  <si>
    <t>Nono Avg 9/20/12</t>
    <phoneticPr fontId="4" type="noConversion"/>
  </si>
  <si>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</si>
  <si>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</si>
  <si>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</si>
  <si>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</si>
  <si>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</si>
  <si>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</si>
  <si>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</si>
  <si>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</si>
  <si>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</si>
  <si>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</si>
  <si>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</si>
  <si>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</si>
  <si>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</si>
  <si>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</si>
  <si>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</si>
  <si>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</si>
  <si>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</si>
  <si>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</si>
  <si>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</si>
  <si>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</si>
  <si>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</si>
  <si>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</si>
  <si>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</si>
  <si>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</si>
  <si>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</si>
  <si>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</si>
  <si>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</si>
  <si>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</si>
  <si>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</si>
  <si>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</si>
  <si>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</si>
  <si>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</si>
  <si>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</si>
  <si>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</si>
  <si>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</si>
  <si>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</si>
  <si>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</si>
  <si>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</si>
  <si>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</si>
  <si>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</si>
  <si>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</si>
  <si>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</si>
  <si>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</si>
  <si>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</si>
  <si>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</si>
  <si>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</si>
  <si>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</si>
  <si>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</si>
  <si>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</si>
  <si>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</si>
  <si>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</si>
  <si>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</si>
  <si>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</si>
  <si>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</si>
  <si>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</si>
  <si>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</si>
  <si>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</si>
  <si>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</si>
  <si>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</si>
  <si>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</si>
  <si>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</si>
  <si>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</si>
  <si>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</si>
  <si>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</si>
  <si>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</si>
  <si>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</si>
  <si>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</si>
  <si>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</si>
  <si>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</si>
  <si>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</si>
  <si>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</si>
  <si>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</si>
  <si>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</si>
  <si>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</si>
  <si>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</si>
  <si>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</si>
  <si>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</si>
  <si>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</si>
  <si>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</si>
  <si>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</si>
  <si>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</si>
  <si>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</si>
  <si>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</si>
  <si>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</si>
  <si>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</si>
  <si>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</si>
  <si>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4" type="noConversion"/>
  </si>
  <si>
    <t>gene 1</t>
    <phoneticPr fontId="4" type="noConversion"/>
  </si>
  <si>
    <t xml:space="preserve">H2O </t>
    <phoneticPr fontId="4" type="noConversion"/>
  </si>
  <si>
    <t>gene 2</t>
    <phoneticPr fontId="4" type="noConversion"/>
  </si>
  <si>
    <t>RT</t>
    <phoneticPr fontId="4" type="noConversion"/>
  </si>
  <si>
    <t>gene 1</t>
    <phoneticPr fontId="4" type="noConversion"/>
  </si>
  <si>
    <t>noRT</t>
    <phoneticPr fontId="4" type="noConversion"/>
  </si>
  <si>
    <t>noRT</t>
    <phoneticPr fontId="4" type="noConversion"/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</si>
  <si>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</si>
  <si>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</si>
  <si>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</si>
  <si>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</si>
  <si>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Gene 1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</si>
  <si>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</si>
  <si>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</si>
  <si>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</si>
  <si>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</si>
  <si>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</si>
  <si>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</si>
  <si>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sample type</t>
    <phoneticPr fontId="4" type="noConversion"/>
  </si>
  <si>
    <t>gene ID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</si>
  <si>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</si>
  <si>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</si>
  <si>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</si>
  <si>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</si>
  <si>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</si>
  <si>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</si>
  <si>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</si>
  <si>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</si>
  <si>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</si>
  <si>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</si>
  <si>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</si>
  <si>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</si>
  <si>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Gene 2</t>
    <phoneticPr fontId="4" type="noConversion"/>
  </si>
  <si>
    <t>Nono</t>
    <phoneticPr fontId="4" type="noConversion"/>
  </si>
  <si>
    <t>Nes</t>
  </si>
  <si>
    <r>
      <t xml:space="preserve">Nono from </t>
    </r>
    <r>
      <rPr>
        <b/>
        <sz val="10"/>
        <rFont val="Verdana"/>
      </rPr>
      <t>2/28/14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</si>
</sst>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.00"/>
    <numFmt numFmtId="165" formatCode="###0.00;\-###0.00"/>
    <numFmt numFmtId="166" formatCode="0.000"/>
    <numFmt numFmtId="167" formatCode="0.0"/>
    <numFmt numFmtId="169" formatCode="0.00000"/>
  </numFmts>
  <fonts count="9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7">
    <xf numFmtId="0" fontId="0" fillId="0" borderId="0" xfId="0"/>
    <xf numFmtId="165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65" fontId="0" fillId="2" borderId="0" xfId="0" applyNumberFormat="1" applyFill="1" applyAlignment="1" applyProtection="1">
      <alignment vertical="top"/>
    </xf>
    <xf numFmtId="0" fontId="0" fillId="2" borderId="0" xfId="0" applyFill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0" fontId="2" fillId="0" borderId="0" xfId="0" applyFont="1"/>
    <xf numFmtId="0" fontId="2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65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65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5" fillId="0" borderId="0" xfId="0" applyFont="1"/>
    <xf numFmtId="10" fontId="0" fillId="0" borderId="0" xfId="0" applyNumberForma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3" borderId="0" xfId="0" applyFont="1" applyFill="1"/>
    <xf numFmtId="2" fontId="0" fillId="0" borderId="2" xfId="0" applyNumberFormat="1" applyBorder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2" fontId="0" fillId="0" borderId="5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0" fillId="2" borderId="0" xfId="0" applyNumberFormat="1" applyFill="1" applyAlignment="1" applyProtection="1">
      <alignment horizontal="center" vertical="top"/>
    </xf>
    <xf numFmtId="164" fontId="0" fillId="3" borderId="1" xfId="0" applyNumberFormat="1" applyFill="1" applyBorder="1" applyAlignment="1" applyProtection="1">
      <alignment horizontal="center" vertical="top"/>
    </xf>
    <xf numFmtId="164" fontId="0" fillId="2" borderId="0" xfId="0" applyNumberFormat="1" applyFill="1" applyAlignment="1" applyProtection="1">
      <alignment horizontal="center" vertical="top"/>
    </xf>
    <xf numFmtId="164" fontId="0" fillId="2" borderId="2" xfId="0" applyNumberFormat="1" applyFill="1" applyBorder="1" applyAlignment="1" applyProtection="1">
      <alignment horizontal="center" vertical="top"/>
    </xf>
    <xf numFmtId="49" fontId="0" fillId="2" borderId="2" xfId="0" applyNumberFormat="1" applyFill="1" applyBorder="1" applyAlignment="1" applyProtection="1">
      <alignment horizontal="center" vertical="top"/>
    </xf>
    <xf numFmtId="164" fontId="0" fillId="3" borderId="0" xfId="0" applyNumberFormat="1" applyFill="1" applyAlignment="1" applyProtection="1">
      <alignment horizontal="center" vertical="top"/>
    </xf>
    <xf numFmtId="164" fontId="0" fillId="3" borderId="2" xfId="0" applyNumberFormat="1" applyFill="1" applyBorder="1" applyAlignment="1" applyProtection="1">
      <alignment horizontal="center" vertical="top"/>
    </xf>
    <xf numFmtId="49" fontId="0" fillId="3" borderId="0" xfId="0" applyNumberFormat="1" applyFill="1" applyAlignment="1" applyProtection="1">
      <alignment horizontal="center" vertical="top"/>
    </xf>
    <xf numFmtId="164" fontId="0" fillId="0" borderId="0" xfId="0" applyNumberFormat="1"/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9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center"/>
    </xf>
    <xf numFmtId="0" fontId="1" fillId="0" borderId="0" xfId="0" applyFont="1" applyFill="1" applyBorder="1" applyAlignment="1">
      <alignment horizontal="center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Medium4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18.22911133886116</c:v>
                </c:pt>
                <c:pt idx="1">
                  <c:v>18.98442251797016</c:v>
                </c:pt>
                <c:pt idx="2">
                  <c:v>19.54592974405362</c:v>
                </c:pt>
                <c:pt idx="3">
                  <c:v>18.57561609057066</c:v>
                </c:pt>
                <c:pt idx="4">
                  <c:v>18.23563887083504</c:v>
                </c:pt>
                <c:pt idx="5">
                  <c:v>18.68140349818142</c:v>
                </c:pt>
                <c:pt idx="6">
                  <c:v>19.23366292299054</c:v>
                </c:pt>
                <c:pt idx="7">
                  <c:v>18.19819787413823</c:v>
                </c:pt>
                <c:pt idx="8">
                  <c:v>18.25444053759009</c:v>
                </c:pt>
                <c:pt idx="9">
                  <c:v>18.70342916520076</c:v>
                </c:pt>
                <c:pt idx="10">
                  <c:v>19.78163923349127</c:v>
                </c:pt>
                <c:pt idx="11">
                  <c:v>18.53130050568046</c:v>
                </c:pt>
              </c:numCache>
            </c:numRef>
          </c:yVal>
          <c:smooth val="0"/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18.15166655536077</c:v>
                </c:pt>
                <c:pt idx="1">
                  <c:v>18.89092303873875</c:v>
                </c:pt>
                <c:pt idx="2">
                  <c:v>19.22592595354153</c:v>
                </c:pt>
                <c:pt idx="3">
                  <c:v>18.43867108012808</c:v>
                </c:pt>
                <c:pt idx="4">
                  <c:v>18.30721766253586</c:v>
                </c:pt>
                <c:pt idx="5">
                  <c:v>18.59330649537328</c:v>
                </c:pt>
                <c:pt idx="6">
                  <c:v>19.38707739756784</c:v>
                </c:pt>
                <c:pt idx="7">
                  <c:v>18.26043887392831</c:v>
                </c:pt>
                <c:pt idx="8">
                  <c:v>18.2999950998311</c:v>
                </c:pt>
                <c:pt idx="9">
                  <c:v>18.78186587407257</c:v>
                </c:pt>
                <c:pt idx="10">
                  <c:v>19.8807651383794</c:v>
                </c:pt>
                <c:pt idx="11">
                  <c:v>18.64331152217569</c:v>
                </c:pt>
              </c:numCache>
            </c:numRef>
          </c:yVal>
          <c:smooth val="0"/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29.93357174086342</c:v>
                </c:pt>
                <c:pt idx="1">
                  <c:v>33.78461725160331</c:v>
                </c:pt>
                <c:pt idx="2">
                  <c:v>33.9730567143328</c:v>
                </c:pt>
                <c:pt idx="3">
                  <c:v>30.04059920357898</c:v>
                </c:pt>
                <c:pt idx="4">
                  <c:v>30.10326990973011</c:v>
                </c:pt>
                <c:pt idx="5">
                  <c:v>32.91089579659116</c:v>
                </c:pt>
                <c:pt idx="6">
                  <c:v>34.88366039926727</c:v>
                </c:pt>
                <c:pt idx="7">
                  <c:v>28.99067886348385</c:v>
                </c:pt>
                <c:pt idx="8">
                  <c:v>30.70619725000546</c:v>
                </c:pt>
                <c:pt idx="9">
                  <c:v>32.8693612375135</c:v>
                </c:pt>
                <c:pt idx="10">
                  <c:v>33.91521200162124</c:v>
                </c:pt>
                <c:pt idx="11">
                  <c:v>29.85071272746771</c:v>
                </c:pt>
              </c:numCache>
            </c:numRef>
          </c:yVal>
          <c:smooth val="0"/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30.05872725804135</c:v>
                </c:pt>
                <c:pt idx="1">
                  <c:v>33.73523368640936</c:v>
                </c:pt>
                <c:pt idx="2">
                  <c:v>34.74635124621609</c:v>
                </c:pt>
                <c:pt idx="3">
                  <c:v>30.19877971210832</c:v>
                </c:pt>
                <c:pt idx="4">
                  <c:v>30.63026221428152</c:v>
                </c:pt>
                <c:pt idx="5">
                  <c:v>33.02022898490998</c:v>
                </c:pt>
                <c:pt idx="6">
                  <c:v>34.56934501379238</c:v>
                </c:pt>
                <c:pt idx="7">
                  <c:v>29.45216708601108</c:v>
                </c:pt>
                <c:pt idx="8">
                  <c:v>30.82976906921383</c:v>
                </c:pt>
                <c:pt idx="9">
                  <c:v>33.32714954352635</c:v>
                </c:pt>
                <c:pt idx="10">
                  <c:v>35.09392483761256</c:v>
                </c:pt>
                <c:pt idx="11">
                  <c:v>30.13491013336095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921448"/>
        <c:axId val="775219544"/>
      </c:scatterChart>
      <c:valAx>
        <c:axId val="72192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75219544"/>
        <c:crosses val="autoZero"/>
        <c:crossBetween val="midCat"/>
      </c:valAx>
      <c:valAx>
        <c:axId val="7752195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21921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Analysis!$L$44:$L$46</c:f>
              <c:numCache>
                <c:formatCode>0.00</c:formatCode>
                <c:ptCount val="3"/>
                <c:pt idx="0">
                  <c:v>1.252543473131192</c:v>
                </c:pt>
                <c:pt idx="1">
                  <c:v>1.024758128896291</c:v>
                </c:pt>
                <c:pt idx="2">
                  <c:v>0.779086752489339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Analysis!$L$47:$L$49</c:f>
              <c:numCache>
                <c:formatCode>0.00</c:formatCode>
                <c:ptCount val="3"/>
                <c:pt idx="0">
                  <c:v>0.154788322241293</c:v>
                </c:pt>
                <c:pt idx="1">
                  <c:v>0.218002084583725</c:v>
                </c:pt>
                <c:pt idx="2">
                  <c:v>0.213900737025694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Analysis!$L$50:$L$52</c:f>
              <c:numCache>
                <c:formatCode>0.00</c:formatCode>
                <c:ptCount val="3"/>
                <c:pt idx="0">
                  <c:v>0.139355813924206</c:v>
                </c:pt>
                <c:pt idx="1">
                  <c:v>0.102556346869692</c:v>
                </c:pt>
                <c:pt idx="2">
                  <c:v>0.17161588427325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Analysis!$L$53:$L$55</c:f>
              <c:numCache>
                <c:formatCode>0.00</c:formatCode>
                <c:ptCount val="3"/>
                <c:pt idx="0">
                  <c:v>1.432043539908344</c:v>
                </c:pt>
                <c:pt idx="1">
                  <c:v>2.201545450577286</c:v>
                </c:pt>
                <c:pt idx="2">
                  <c:v>1.653033329023014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Analysis!$L$58:$L$61</c:f>
              <c:numCache>
                <c:formatCode>0.00</c:formatCode>
                <c:ptCount val="4"/>
                <c:pt idx="0" formatCode="0">
                  <c:v>1.0</c:v>
                </c:pt>
                <c:pt idx="1">
                  <c:v>0.193257803913465</c:v>
                </c:pt>
                <c:pt idx="2">
                  <c:v>0.13485954985758</c:v>
                </c:pt>
                <c:pt idx="3">
                  <c:v>1.733758072220647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190552"/>
        <c:axId val="804914920"/>
      </c:scatterChart>
      <c:valAx>
        <c:axId val="771190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4914920"/>
        <c:crosses val="autoZero"/>
        <c:crossBetween val="midCat"/>
      </c:valAx>
      <c:valAx>
        <c:axId val="80491492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71190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 - HKG Corrected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1.039547775987816</c:v>
                </c:pt>
                <c:pt idx="1">
                  <c:v>0.982763883022688</c:v>
                </c:pt>
                <c:pt idx="2">
                  <c:v>0.9788279428672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0.619283637158071</c:v>
                </c:pt>
                <c:pt idx="1">
                  <c:v>0.762595548131434</c:v>
                </c:pt>
                <c:pt idx="2">
                  <c:v>0.708921353411072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0.453890803340186</c:v>
                </c:pt>
                <c:pt idx="1">
                  <c:v>0.478295741194742</c:v>
                </c:pt>
                <c:pt idx="2">
                  <c:v>0.333357669607532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0.834625801395525</c:v>
                </c:pt>
                <c:pt idx="1">
                  <c:v>1.011871883272191</c:v>
                </c:pt>
                <c:pt idx="2">
                  <c:v>0.789515227479712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1.000000000000001</c:v>
                </c:pt>
                <c:pt idx="1">
                  <c:v>0.694374840029857</c:v>
                </c:pt>
                <c:pt idx="2">
                  <c:v>0.416728097031001</c:v>
                </c:pt>
                <c:pt idx="3">
                  <c:v>0.873626800326298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371656"/>
        <c:axId val="674638680"/>
      </c:scatterChart>
      <c:valAx>
        <c:axId val="771371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4638680"/>
        <c:crosses val="autoZero"/>
        <c:crossBetween val="midCat"/>
      </c:valAx>
      <c:valAx>
        <c:axId val="674638680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71371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0129192"/>
        <c:axId val="820230696"/>
      </c:scatterChart>
      <c:valAx>
        <c:axId val="820129192"/>
        <c:scaling>
          <c:orientation val="minMax"/>
        </c:scaling>
        <c:delete val="0"/>
        <c:axPos val="b"/>
        <c:numFmt formatCode="0.0" sourceLinked="0"/>
        <c:majorTickMark val="out"/>
        <c:minorTickMark val="none"/>
        <c:tickLblPos val="nextTo"/>
        <c:crossAx val="820230696"/>
        <c:crosses val="autoZero"/>
        <c:crossBetween val="midCat"/>
      </c:valAx>
      <c:valAx>
        <c:axId val="820230696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crossAx val="820129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18.22911133886116</c:v>
                </c:pt>
                <c:pt idx="1">
                  <c:v>18.98442251797016</c:v>
                </c:pt>
                <c:pt idx="2">
                  <c:v>19.54592974405362</c:v>
                </c:pt>
                <c:pt idx="3">
                  <c:v>18.57561609057066</c:v>
                </c:pt>
                <c:pt idx="4">
                  <c:v>18.23563887083504</c:v>
                </c:pt>
                <c:pt idx="5">
                  <c:v>18.68140349818142</c:v>
                </c:pt>
                <c:pt idx="6">
                  <c:v>19.23366292299054</c:v>
                </c:pt>
                <c:pt idx="7">
                  <c:v>18.19819787413823</c:v>
                </c:pt>
                <c:pt idx="8">
                  <c:v>18.25444053759009</c:v>
                </c:pt>
                <c:pt idx="9">
                  <c:v>18.70342916520076</c:v>
                </c:pt>
                <c:pt idx="10">
                  <c:v>19.78163923349127</c:v>
                </c:pt>
                <c:pt idx="11">
                  <c:v>18.53130050568046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18.15166655536077</c:v>
                </c:pt>
                <c:pt idx="1">
                  <c:v>18.89092303873875</c:v>
                </c:pt>
                <c:pt idx="2">
                  <c:v>19.22592595354153</c:v>
                </c:pt>
                <c:pt idx="3">
                  <c:v>18.43867108012808</c:v>
                </c:pt>
                <c:pt idx="4">
                  <c:v>18.30721766253586</c:v>
                </c:pt>
                <c:pt idx="5">
                  <c:v>18.59330649537328</c:v>
                </c:pt>
                <c:pt idx="6">
                  <c:v>19.38707739756784</c:v>
                </c:pt>
                <c:pt idx="7">
                  <c:v>18.26043887392831</c:v>
                </c:pt>
                <c:pt idx="8">
                  <c:v>18.2999950998311</c:v>
                </c:pt>
                <c:pt idx="9">
                  <c:v>18.78186587407257</c:v>
                </c:pt>
                <c:pt idx="10">
                  <c:v>19.8807651383794</c:v>
                </c:pt>
                <c:pt idx="11">
                  <c:v>18.64331152217569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599736"/>
        <c:axId val="800659848"/>
      </c:scatterChart>
      <c:valAx>
        <c:axId val="800599736"/>
        <c:scaling>
          <c:orientation val="minMax"/>
          <c:max val="20.0"/>
          <c:min val="18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00659848"/>
        <c:crosses val="autoZero"/>
        <c:crossBetween val="midCat"/>
        <c:majorUnit val="1.0"/>
      </c:valAx>
      <c:valAx>
        <c:axId val="800659848"/>
        <c:scaling>
          <c:orientation val="minMax"/>
          <c:max val="2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00599736"/>
        <c:crosses val="autoZero"/>
        <c:crossBetween val="midCat"/>
        <c:maj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0773403324584"/>
                  <c:y val="0.0337973899095946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29.93357174086342</c:v>
                </c:pt>
                <c:pt idx="1">
                  <c:v>33.78461725160331</c:v>
                </c:pt>
                <c:pt idx="2">
                  <c:v>33.9730567143328</c:v>
                </c:pt>
                <c:pt idx="3">
                  <c:v>30.04059920357898</c:v>
                </c:pt>
                <c:pt idx="4">
                  <c:v>30.10326990973011</c:v>
                </c:pt>
                <c:pt idx="5">
                  <c:v>32.91089579659116</c:v>
                </c:pt>
                <c:pt idx="6">
                  <c:v>34.88366039926727</c:v>
                </c:pt>
                <c:pt idx="7">
                  <c:v>28.99067886348385</c:v>
                </c:pt>
                <c:pt idx="8">
                  <c:v>30.70619725000546</c:v>
                </c:pt>
                <c:pt idx="9">
                  <c:v>32.8693612375135</c:v>
                </c:pt>
                <c:pt idx="10">
                  <c:v>33.91521200162124</c:v>
                </c:pt>
                <c:pt idx="11">
                  <c:v>29.85071272746771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30.05872725804135</c:v>
                </c:pt>
                <c:pt idx="1">
                  <c:v>33.73523368640936</c:v>
                </c:pt>
                <c:pt idx="2">
                  <c:v>34.74635124621609</c:v>
                </c:pt>
                <c:pt idx="3">
                  <c:v>30.19877971210832</c:v>
                </c:pt>
                <c:pt idx="4">
                  <c:v>30.63026221428152</c:v>
                </c:pt>
                <c:pt idx="5">
                  <c:v>33.02022898490998</c:v>
                </c:pt>
                <c:pt idx="6">
                  <c:v>34.56934501379238</c:v>
                </c:pt>
                <c:pt idx="7">
                  <c:v>29.45216708601108</c:v>
                </c:pt>
                <c:pt idx="8">
                  <c:v>30.82976906921383</c:v>
                </c:pt>
                <c:pt idx="9">
                  <c:v>33.32714954352635</c:v>
                </c:pt>
                <c:pt idx="10">
                  <c:v>35.09392483761256</c:v>
                </c:pt>
                <c:pt idx="11">
                  <c:v>30.13491013336095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143992"/>
        <c:axId val="800839768"/>
      </c:scatterChart>
      <c:valAx>
        <c:axId val="800143992"/>
        <c:scaling>
          <c:orientation val="minMax"/>
          <c:min val="2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00839768"/>
        <c:crosses val="autoZero"/>
        <c:crossBetween val="midCat"/>
        <c:majorUnit val="1.0"/>
      </c:valAx>
      <c:valAx>
        <c:axId val="800839768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800143992"/>
        <c:crosses val="autoZero"/>
        <c:crossBetween val="midCat"/>
        <c:majorUnit val="1.0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0.0547617315806471</c:v>
                  </c:pt>
                  <c:pt idx="1">
                    <c:v>0.0506138490007887</c:v>
                  </c:pt>
                  <c:pt idx="2">
                    <c:v>0.0322119398746018</c:v>
                  </c:pt>
                  <c:pt idx="3">
                    <c:v>0.0661141158019368</c:v>
                  </c:pt>
                  <c:pt idx="4">
                    <c:v>0.0622939880878466</c:v>
                  </c:pt>
                  <c:pt idx="5">
                    <c:v>0.0554631287372088</c:v>
                  </c:pt>
                  <c:pt idx="6">
                    <c:v>0.226276850276493</c:v>
                  </c:pt>
                  <c:pt idx="7">
                    <c:v>0.10848041530578</c:v>
                  </c:pt>
                  <c:pt idx="8">
                    <c:v>0.0700925995376492</c:v>
                  </c:pt>
                  <c:pt idx="9">
                    <c:v>0.0968347455336065</c:v>
                  </c:pt>
                  <c:pt idx="10">
                    <c:v>0.0440110330193968</c:v>
                  </c:pt>
                  <c:pt idx="11">
                    <c:v>0.0792037493313709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0.0547617315806471</c:v>
                  </c:pt>
                  <c:pt idx="1">
                    <c:v>0.0506138490007887</c:v>
                  </c:pt>
                  <c:pt idx="2">
                    <c:v>0.0322119398746018</c:v>
                  </c:pt>
                  <c:pt idx="3">
                    <c:v>0.0661141158019368</c:v>
                  </c:pt>
                  <c:pt idx="4">
                    <c:v>0.0622939880878466</c:v>
                  </c:pt>
                  <c:pt idx="5">
                    <c:v>0.0554631287372088</c:v>
                  </c:pt>
                  <c:pt idx="6">
                    <c:v>0.226276850276493</c:v>
                  </c:pt>
                  <c:pt idx="7">
                    <c:v>0.10848041530578</c:v>
                  </c:pt>
                  <c:pt idx="8">
                    <c:v>0.0700925995376492</c:v>
                  </c:pt>
                  <c:pt idx="9">
                    <c:v>0.0968347455336065</c:v>
                  </c:pt>
                  <c:pt idx="10">
                    <c:v>0.0440110330193968</c:v>
                  </c:pt>
                  <c:pt idx="11">
                    <c:v>0.0792037493313709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18.19038894711096</c:v>
                </c:pt>
                <c:pt idx="1">
                  <c:v>18.27142826668545</c:v>
                </c:pt>
                <c:pt idx="2">
                  <c:v>18.2772178187106</c:v>
                </c:pt>
                <c:pt idx="3">
                  <c:v>18.93767277835445</c:v>
                </c:pt>
                <c:pt idx="4">
                  <c:v>18.63735499677735</c:v>
                </c:pt>
                <c:pt idx="5">
                  <c:v>18.74264751963666</c:v>
                </c:pt>
                <c:pt idx="6">
                  <c:v>19.38592784879757</c:v>
                </c:pt>
                <c:pt idx="7">
                  <c:v>19.31037016027918</c:v>
                </c:pt>
                <c:pt idx="8">
                  <c:v>19.83120218593533</c:v>
                </c:pt>
                <c:pt idx="9">
                  <c:v>18.50714358534937</c:v>
                </c:pt>
                <c:pt idx="10">
                  <c:v>18.22931837403327</c:v>
                </c:pt>
                <c:pt idx="11">
                  <c:v>18.58730601392807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150104"/>
        <c:axId val="800153112"/>
      </c:barChart>
      <c:catAx>
        <c:axId val="8001501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00153112"/>
        <c:crosses val="autoZero"/>
        <c:auto val="1"/>
        <c:lblAlgn val="ctr"/>
        <c:lblOffset val="100"/>
        <c:noMultiLvlLbl val="0"/>
      </c:catAx>
      <c:valAx>
        <c:axId val="800153112"/>
        <c:scaling>
          <c:orientation val="minMax"/>
          <c:max val="20.0"/>
          <c:min val="17.5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00150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18.19038894711096</c:v>
                </c:pt>
                <c:pt idx="1">
                  <c:v>18.27142826668545</c:v>
                </c:pt>
                <c:pt idx="2">
                  <c:v>18.2772178187106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18.93767277835445</c:v>
                </c:pt>
                <c:pt idx="1">
                  <c:v>18.63735499677735</c:v>
                </c:pt>
                <c:pt idx="2">
                  <c:v>18.74264751963666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19.38592784879757</c:v>
                </c:pt>
                <c:pt idx="1">
                  <c:v>19.31037016027918</c:v>
                </c:pt>
                <c:pt idx="2">
                  <c:v>19.83120218593533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18.50714358534937</c:v>
                </c:pt>
                <c:pt idx="1">
                  <c:v>18.22931837403327</c:v>
                </c:pt>
                <c:pt idx="2">
                  <c:v>18.58730601392807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18.24634501083567</c:v>
                </c:pt>
                <c:pt idx="1">
                  <c:v>18.77255843158949</c:v>
                </c:pt>
                <c:pt idx="2">
                  <c:v>19.5091667316707</c:v>
                </c:pt>
                <c:pt idx="3">
                  <c:v>18.44125599110357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4739320"/>
        <c:axId val="675235448"/>
      </c:scatterChart>
      <c:valAx>
        <c:axId val="654739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5235448"/>
        <c:crosses val="autoZero"/>
        <c:crossBetween val="midCat"/>
      </c:valAx>
      <c:valAx>
        <c:axId val="675235448"/>
        <c:scaling>
          <c:orientation val="minMax"/>
          <c:max val="20.0"/>
          <c:min val="18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54739320"/>
        <c:crosses val="autoZero"/>
        <c:crossBetween val="midCat"/>
        <c:majorUnit val="0.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1.039547775987816</c:v>
                </c:pt>
                <c:pt idx="1">
                  <c:v>0.982763883022688</c:v>
                </c:pt>
                <c:pt idx="2">
                  <c:v>0.9788279428672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0.619283637158071</c:v>
                </c:pt>
                <c:pt idx="1">
                  <c:v>0.762595548131434</c:v>
                </c:pt>
                <c:pt idx="2">
                  <c:v>0.708921353411072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0.453890803340186</c:v>
                </c:pt>
                <c:pt idx="1">
                  <c:v>0.478295741194742</c:v>
                </c:pt>
                <c:pt idx="2">
                  <c:v>0.333357669607532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0.834625801395525</c:v>
                </c:pt>
                <c:pt idx="1">
                  <c:v>1.011871883272191</c:v>
                </c:pt>
                <c:pt idx="2">
                  <c:v>0.789515227479712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1.000000000000001</c:v>
                </c:pt>
                <c:pt idx="1">
                  <c:v>0.694374840029857</c:v>
                </c:pt>
                <c:pt idx="2">
                  <c:v>0.416728097031001</c:v>
                </c:pt>
                <c:pt idx="3">
                  <c:v>0.873626800326298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647000"/>
        <c:axId val="800067688"/>
      </c:scatterChart>
      <c:valAx>
        <c:axId val="800647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0067688"/>
        <c:crosses val="autoZero"/>
        <c:crossBetween val="midCat"/>
      </c:valAx>
      <c:valAx>
        <c:axId val="800067688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00647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Analysis!$E$44:$E$55</c:f>
                <c:numCache>
                  <c:formatCode>General</c:formatCode>
                  <c:ptCount val="12"/>
                  <c:pt idx="0">
                    <c:v>0.0884983148994188</c:v>
                  </c:pt>
                  <c:pt idx="1">
                    <c:v>0.372639832181431</c:v>
                  </c:pt>
                  <c:pt idx="2">
                    <c:v>0.0873784713257981</c:v>
                  </c:pt>
                  <c:pt idx="3">
                    <c:v>0.0349194538278094</c:v>
                  </c:pt>
                  <c:pt idx="4">
                    <c:v>0.0773102388689894</c:v>
                  </c:pt>
                  <c:pt idx="5">
                    <c:v>0.323705215529589</c:v>
                  </c:pt>
                  <c:pt idx="6">
                    <c:v>0.546801807349155</c:v>
                  </c:pt>
                  <c:pt idx="7">
                    <c:v>0.22225454050056</c:v>
                  </c:pt>
                  <c:pt idx="8">
                    <c:v>0.833475839401089</c:v>
                  </c:pt>
                  <c:pt idx="9">
                    <c:v>0.111850510232631</c:v>
                  </c:pt>
                  <c:pt idx="10">
                    <c:v>0.326321451586733</c:v>
                  </c:pt>
                  <c:pt idx="11">
                    <c:v>0.200957912902734</c:v>
                  </c:pt>
                </c:numCache>
              </c:numRef>
            </c:plus>
            <c:minus>
              <c:numRef>
                <c:f>Analysis!$E$44:$E$55</c:f>
                <c:numCache>
                  <c:formatCode>General</c:formatCode>
                  <c:ptCount val="12"/>
                  <c:pt idx="0">
                    <c:v>0.0884983148994188</c:v>
                  </c:pt>
                  <c:pt idx="1">
                    <c:v>0.372639832181431</c:v>
                  </c:pt>
                  <c:pt idx="2">
                    <c:v>0.0873784713257981</c:v>
                  </c:pt>
                  <c:pt idx="3">
                    <c:v>0.0349194538278094</c:v>
                  </c:pt>
                  <c:pt idx="4">
                    <c:v>0.0773102388689894</c:v>
                  </c:pt>
                  <c:pt idx="5">
                    <c:v>0.323705215529589</c:v>
                  </c:pt>
                  <c:pt idx="6">
                    <c:v>0.546801807349155</c:v>
                  </c:pt>
                  <c:pt idx="7">
                    <c:v>0.22225454050056</c:v>
                  </c:pt>
                  <c:pt idx="8">
                    <c:v>0.833475839401089</c:v>
                  </c:pt>
                  <c:pt idx="9">
                    <c:v>0.111850510232631</c:v>
                  </c:pt>
                  <c:pt idx="10">
                    <c:v>0.326321451586733</c:v>
                  </c:pt>
                  <c:pt idx="11">
                    <c:v>0.200957912902734</c:v>
                  </c:pt>
                </c:numCache>
              </c:numRef>
            </c:minus>
          </c:errBars>
          <c:cat>
            <c:multiLvlStrRef>
              <c:f>Analysis!$B$44:$C$55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Analysis!$D$44:$D$55</c:f>
              <c:numCache>
                <c:formatCode>0.00</c:formatCode>
                <c:ptCount val="12"/>
                <c:pt idx="0">
                  <c:v>29.99614949945239</c:v>
                </c:pt>
                <c:pt idx="1">
                  <c:v>30.36676606200581</c:v>
                </c:pt>
                <c:pt idx="2">
                  <c:v>30.76798315960965</c:v>
                </c:pt>
                <c:pt idx="3">
                  <c:v>33.75992546900634</c:v>
                </c:pt>
                <c:pt idx="4">
                  <c:v>32.96556239075057</c:v>
                </c:pt>
                <c:pt idx="5">
                  <c:v>33.09825539051992</c:v>
                </c:pt>
                <c:pt idx="6">
                  <c:v>34.35970398027444</c:v>
                </c:pt>
                <c:pt idx="7">
                  <c:v>34.72650270652982</c:v>
                </c:pt>
                <c:pt idx="8">
                  <c:v>34.5045684196169</c:v>
                </c:pt>
                <c:pt idx="9">
                  <c:v>30.11968945784365</c:v>
                </c:pt>
                <c:pt idx="10">
                  <c:v>29.22142297474747</c:v>
                </c:pt>
                <c:pt idx="11">
                  <c:v>29.99281143041433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1669096"/>
        <c:axId val="771670504"/>
      </c:barChart>
      <c:catAx>
        <c:axId val="7716690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71670504"/>
        <c:crosses val="autoZero"/>
        <c:auto val="1"/>
        <c:lblAlgn val="ctr"/>
        <c:lblOffset val="100"/>
        <c:noMultiLvlLbl val="0"/>
      </c:catAx>
      <c:valAx>
        <c:axId val="771670504"/>
        <c:scaling>
          <c:orientation val="minMax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71669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Analysis!$A$44:$A$46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Analysis!$D$44:$D$46</c:f>
              <c:numCache>
                <c:formatCode>0.00</c:formatCode>
                <c:ptCount val="3"/>
                <c:pt idx="0">
                  <c:v>29.99614949945239</c:v>
                </c:pt>
                <c:pt idx="1">
                  <c:v>30.36676606200581</c:v>
                </c:pt>
                <c:pt idx="2">
                  <c:v>30.76798315960965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33.75992546900634</c:v>
                </c:pt>
                <c:pt idx="1">
                  <c:v>32.96556239075057</c:v>
                </c:pt>
                <c:pt idx="2">
                  <c:v>33.09825539051992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34.35970398027444</c:v>
                </c:pt>
                <c:pt idx="1">
                  <c:v>34.72650270652982</c:v>
                </c:pt>
                <c:pt idx="2">
                  <c:v>34.5045684196169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30.11968945784365</c:v>
                </c:pt>
                <c:pt idx="1">
                  <c:v>29.22142297474747</c:v>
                </c:pt>
                <c:pt idx="2">
                  <c:v>29.99281143041433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Analysis!$D$58:$D$61</c:f>
              <c:numCache>
                <c:formatCode>0.00</c:formatCode>
                <c:ptCount val="4"/>
                <c:pt idx="0">
                  <c:v>30.37696624035594</c:v>
                </c:pt>
                <c:pt idx="1">
                  <c:v>33.27458108342561</c:v>
                </c:pt>
                <c:pt idx="2">
                  <c:v>34.53025836880706</c:v>
                </c:pt>
                <c:pt idx="3">
                  <c:v>29.77797462100182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631944"/>
        <c:axId val="120637032"/>
      </c:scatterChart>
      <c:valAx>
        <c:axId val="120631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0637032"/>
        <c:crosses val="autoZero"/>
        <c:crossBetween val="midCat"/>
      </c:valAx>
      <c:valAx>
        <c:axId val="120637032"/>
        <c:scaling>
          <c:orientation val="minMax"/>
          <c:max val="40.0"/>
          <c:min val="20.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20631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Analysis!$H$44:$H$46</c:f>
              <c:numCache>
                <c:formatCode>0.00</c:formatCode>
                <c:ptCount val="3"/>
                <c:pt idx="0">
                  <c:v>1.30207878182158</c:v>
                </c:pt>
                <c:pt idx="1">
                  <c:v>1.007095277913179</c:v>
                </c:pt>
                <c:pt idx="2">
                  <c:v>0.762591883254224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0.0958578751871834</c:v>
                </c:pt>
                <c:pt idx="1">
                  <c:v>0.166247419186921</c:v>
                </c:pt>
                <c:pt idx="2">
                  <c:v>0.15163879998788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0.063252322332183</c:v>
                </c:pt>
                <c:pt idx="1">
                  <c:v>0.0490522639402641</c:v>
                </c:pt>
                <c:pt idx="2">
                  <c:v>0.0572094712489662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1.195220487129282</c:v>
                </c:pt>
                <c:pt idx="1">
                  <c:v>2.227681941184954</c:v>
                </c:pt>
                <c:pt idx="2">
                  <c:v>1.305094984795146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Analysis!$H$58:$H$61</c:f>
              <c:numCache>
                <c:formatCode>0.00</c:formatCode>
                <c:ptCount val="4"/>
                <c:pt idx="0" formatCode="0">
                  <c:v>0.999999999999998</c:v>
                </c:pt>
                <c:pt idx="1">
                  <c:v>0.134193356676933</c:v>
                </c:pt>
                <c:pt idx="2">
                  <c:v>0.0561997635786064</c:v>
                </c:pt>
                <c:pt idx="3">
                  <c:v>1.51465751717401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34248"/>
        <c:axId val="43039336"/>
      </c:scatterChart>
      <c:valAx>
        <c:axId val="43034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039336"/>
        <c:crosses val="autoZero"/>
        <c:crossBetween val="midCat"/>
      </c:valAx>
      <c:valAx>
        <c:axId val="43039336"/>
        <c:scaling>
          <c:logBase val="10.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3034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7" Type="http://schemas.openxmlformats.org/officeDocument/2006/relationships/chart" Target="../charts/chart10.xml"/><Relationship Id="rId8" Type="http://schemas.openxmlformats.org/officeDocument/2006/relationships/chart" Target="../charts/chart11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927100</xdr:colOff>
      <xdr:row>0</xdr:row>
      <xdr:rowOff>0</xdr:rowOff>
    </xdr:from>
    <xdr:to>
      <xdr:col>19</xdr:col>
      <xdr:colOff>939800</xdr:colOff>
      <xdr:row>16</xdr:row>
      <xdr:rowOff>279400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317500</xdr:colOff>
      <xdr:row>38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21</xdr:row>
      <xdr:rowOff>88900</xdr:rowOff>
    </xdr:from>
    <xdr:to>
      <xdr:col>13</xdr:col>
      <xdr:colOff>444500</xdr:colOff>
      <xdr:row>38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40</xdr:row>
      <xdr:rowOff>190500</xdr:rowOff>
    </xdr:from>
    <xdr:to>
      <xdr:col>19</xdr:col>
      <xdr:colOff>969264</xdr:colOff>
      <xdr:row>56</xdr:row>
      <xdr:rowOff>308864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8</xdr:col>
      <xdr:colOff>317500</xdr:colOff>
      <xdr:row>78</xdr:row>
      <xdr:rowOff>139700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330200</xdr:colOff>
      <xdr:row>62</xdr:row>
      <xdr:rowOff>38100</xdr:rowOff>
    </xdr:from>
    <xdr:to>
      <xdr:col>13</xdr:col>
      <xdr:colOff>444500</xdr:colOff>
      <xdr:row>78</xdr:row>
      <xdr:rowOff>139700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444500</xdr:colOff>
      <xdr:row>62</xdr:row>
      <xdr:rowOff>38100</xdr:rowOff>
    </xdr:from>
    <xdr:to>
      <xdr:col>18</xdr:col>
      <xdr:colOff>254000</xdr:colOff>
      <xdr:row>78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457200</xdr:colOff>
      <xdr:row>21</xdr:row>
      <xdr:rowOff>88900</xdr:rowOff>
    </xdr:from>
    <xdr:to>
      <xdr:col>18</xdr:col>
      <xdr:colOff>266700</xdr:colOff>
      <xdr:row>38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106"/>
  <sheetViews>
    <sheetView tabSelected="1" topLeftCell="A38" workbookViewId="0">
      <selection activeCell="F64" sqref="F64"/>
    </sheetView>
  </sheetViews>
  <sheetFormatPr baseColWidth="10" defaultRowHeight="13" customHeight="1" x14ac:dyDescent="0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25" t="s">
        <v>0</v>
      </c>
    </row>
    <row r="2" spans="1:5" ht="13" customHeight="1">
      <c r="A2" s="15" t="s">
        <v>104</v>
      </c>
      <c r="B2" s="15" t="s">
        <v>105</v>
      </c>
      <c r="C2" s="15" t="s">
        <v>106</v>
      </c>
      <c r="D2" s="15" t="s">
        <v>107</v>
      </c>
      <c r="E2" s="15" t="s">
        <v>108</v>
      </c>
    </row>
    <row r="3" spans="1:5" ht="13" customHeight="1">
      <c r="A3" s="8" t="s">
        <v>13</v>
      </c>
      <c r="B3" s="51" t="s">
        <v>87</v>
      </c>
      <c r="C3" s="9">
        <v>58</v>
      </c>
      <c r="D3" s="10" t="s">
        <v>88</v>
      </c>
      <c r="E3" s="10" t="s">
        <v>89</v>
      </c>
    </row>
    <row r="4" spans="1:5" ht="13" customHeight="1">
      <c r="A4" s="16" t="s">
        <v>14</v>
      </c>
      <c r="B4" s="52" t="s">
        <v>87</v>
      </c>
      <c r="C4" s="17">
        <v>57.5</v>
      </c>
      <c r="D4" s="18" t="s">
        <v>90</v>
      </c>
      <c r="E4" s="18" t="s">
        <v>91</v>
      </c>
    </row>
    <row r="5" spans="1:5" ht="13" customHeight="1">
      <c r="A5" s="8" t="s">
        <v>15</v>
      </c>
      <c r="B5" s="53">
        <v>18.229111338861156</v>
      </c>
      <c r="C5" s="9">
        <v>80.5</v>
      </c>
      <c r="D5" s="10" t="s">
        <v>92</v>
      </c>
      <c r="E5" s="10" t="s">
        <v>93</v>
      </c>
    </row>
    <row r="6" spans="1:5" ht="13" customHeight="1">
      <c r="A6" s="8" t="s">
        <v>16</v>
      </c>
      <c r="B6" s="53">
        <v>18.984422517970156</v>
      </c>
      <c r="C6" s="9">
        <v>81</v>
      </c>
      <c r="D6" s="10" t="s">
        <v>92</v>
      </c>
      <c r="E6" s="10" t="s">
        <v>93</v>
      </c>
    </row>
    <row r="7" spans="1:5" ht="13" customHeight="1">
      <c r="A7" s="8" t="s">
        <v>17</v>
      </c>
      <c r="B7" s="53">
        <v>19.545929744053616</v>
      </c>
      <c r="C7" s="9">
        <v>81</v>
      </c>
      <c r="D7" s="10" t="s">
        <v>92</v>
      </c>
      <c r="E7" s="10" t="s">
        <v>93</v>
      </c>
    </row>
    <row r="8" spans="1:5" ht="13" customHeight="1">
      <c r="A8" s="8" t="s">
        <v>18</v>
      </c>
      <c r="B8" s="53">
        <v>18.575616090570659</v>
      </c>
      <c r="C8" s="9">
        <v>81</v>
      </c>
      <c r="D8" s="10" t="s">
        <v>92</v>
      </c>
      <c r="E8" s="10" t="s">
        <v>93</v>
      </c>
    </row>
    <row r="9" spans="1:5" ht="13" customHeight="1">
      <c r="A9" s="8" t="s">
        <v>19</v>
      </c>
      <c r="B9" s="53">
        <v>18.235638870835043</v>
      </c>
      <c r="C9" s="9">
        <v>81</v>
      </c>
      <c r="D9" s="10" t="s">
        <v>92</v>
      </c>
      <c r="E9" s="10" t="s">
        <v>93</v>
      </c>
    </row>
    <row r="10" spans="1:5" ht="13" customHeight="1">
      <c r="A10" s="8" t="s">
        <v>20</v>
      </c>
      <c r="B10" s="53">
        <v>18.681403498181421</v>
      </c>
      <c r="C10" s="9">
        <v>81</v>
      </c>
      <c r="D10" s="10" t="s">
        <v>92</v>
      </c>
      <c r="E10" s="10" t="s">
        <v>93</v>
      </c>
    </row>
    <row r="11" spans="1:5" ht="13" customHeight="1">
      <c r="A11" s="8" t="s">
        <v>21</v>
      </c>
      <c r="B11" s="53">
        <v>19.233662922990536</v>
      </c>
      <c r="C11" s="9">
        <v>81</v>
      </c>
      <c r="D11" s="10" t="s">
        <v>92</v>
      </c>
      <c r="E11" s="10" t="s">
        <v>93</v>
      </c>
    </row>
    <row r="12" spans="1:5" ht="13" customHeight="1">
      <c r="A12" s="8" t="s">
        <v>22</v>
      </c>
      <c r="B12" s="53">
        <v>18.198197874138227</v>
      </c>
      <c r="C12" s="9">
        <v>81</v>
      </c>
      <c r="D12" s="10" t="s">
        <v>92</v>
      </c>
      <c r="E12" s="10" t="s">
        <v>93</v>
      </c>
    </row>
    <row r="13" spans="1:5" ht="13" customHeight="1">
      <c r="A13" s="8" t="s">
        <v>23</v>
      </c>
      <c r="B13" s="53">
        <v>18.254440537590092</v>
      </c>
      <c r="C13" s="9">
        <v>81</v>
      </c>
      <c r="D13" s="10" t="s">
        <v>92</v>
      </c>
      <c r="E13" s="10" t="s">
        <v>93</v>
      </c>
    </row>
    <row r="14" spans="1:5" ht="13" customHeight="1">
      <c r="A14" s="8" t="s">
        <v>24</v>
      </c>
      <c r="B14" s="53">
        <v>18.70342916520076</v>
      </c>
      <c r="C14" s="9">
        <v>81</v>
      </c>
      <c r="D14" s="10" t="s">
        <v>92</v>
      </c>
      <c r="E14" s="10" t="s">
        <v>93</v>
      </c>
    </row>
    <row r="15" spans="1:5" ht="13" customHeight="1">
      <c r="A15" s="8" t="s">
        <v>25</v>
      </c>
      <c r="B15" s="53">
        <v>19.781639233491269</v>
      </c>
      <c r="C15" s="9">
        <v>81</v>
      </c>
      <c r="D15" s="10" t="s">
        <v>92</v>
      </c>
      <c r="E15" s="10" t="s">
        <v>93</v>
      </c>
    </row>
    <row r="16" spans="1:5" ht="13" customHeight="1">
      <c r="A16" s="19" t="s">
        <v>26</v>
      </c>
      <c r="B16" s="54">
        <v>18.531300505680463</v>
      </c>
      <c r="C16" s="20">
        <v>81</v>
      </c>
      <c r="D16" s="21" t="s">
        <v>92</v>
      </c>
      <c r="E16" s="21" t="s">
        <v>93</v>
      </c>
    </row>
    <row r="17" spans="1:11" ht="13" customHeight="1">
      <c r="A17" s="8" t="s">
        <v>27</v>
      </c>
      <c r="B17" s="53">
        <v>18.151666555360769</v>
      </c>
      <c r="C17" s="9">
        <v>80.5</v>
      </c>
      <c r="D17" s="10" t="s">
        <v>92</v>
      </c>
      <c r="E17" s="10" t="s">
        <v>93</v>
      </c>
    </row>
    <row r="18" spans="1:11" ht="13" customHeight="1">
      <c r="A18" s="8" t="s">
        <v>28</v>
      </c>
      <c r="B18" s="53">
        <v>18.890923038738752</v>
      </c>
      <c r="C18" s="9">
        <v>81</v>
      </c>
      <c r="D18" s="10" t="s">
        <v>92</v>
      </c>
      <c r="E18" s="10" t="s">
        <v>93</v>
      </c>
    </row>
    <row r="19" spans="1:11" ht="13" customHeight="1">
      <c r="A19" s="8" t="s">
        <v>29</v>
      </c>
      <c r="B19" s="53">
        <v>19.225925953541534</v>
      </c>
      <c r="C19" s="9">
        <v>81</v>
      </c>
      <c r="D19" s="10" t="s">
        <v>92</v>
      </c>
      <c r="E19" s="10" t="s">
        <v>93</v>
      </c>
    </row>
    <row r="20" spans="1:11" ht="13" customHeight="1">
      <c r="A20" s="8" t="s">
        <v>30</v>
      </c>
      <c r="B20" s="53">
        <v>18.438671080128085</v>
      </c>
      <c r="C20" s="9">
        <v>81</v>
      </c>
      <c r="D20" s="10" t="s">
        <v>92</v>
      </c>
      <c r="E20" s="10" t="s">
        <v>93</v>
      </c>
    </row>
    <row r="21" spans="1:11" ht="13" customHeight="1">
      <c r="A21" s="8" t="s">
        <v>31</v>
      </c>
      <c r="B21" s="53">
        <v>18.307217662535862</v>
      </c>
      <c r="C21" s="9">
        <v>81</v>
      </c>
      <c r="D21" s="10" t="s">
        <v>92</v>
      </c>
      <c r="E21" s="10" t="s">
        <v>93</v>
      </c>
    </row>
    <row r="22" spans="1:11" ht="13" customHeight="1">
      <c r="A22" s="8" t="s">
        <v>32</v>
      </c>
      <c r="B22" s="53">
        <v>18.59330649537328</v>
      </c>
      <c r="C22" s="9">
        <v>81</v>
      </c>
      <c r="D22" s="10" t="s">
        <v>92</v>
      </c>
      <c r="E22" s="10" t="s">
        <v>93</v>
      </c>
    </row>
    <row r="23" spans="1:11" ht="13" customHeight="1">
      <c r="A23" s="8" t="s">
        <v>33</v>
      </c>
      <c r="B23" s="53">
        <v>19.387077397567836</v>
      </c>
      <c r="C23" s="9">
        <v>81</v>
      </c>
      <c r="D23" s="10" t="s">
        <v>92</v>
      </c>
      <c r="E23" s="10" t="s">
        <v>93</v>
      </c>
    </row>
    <row r="24" spans="1:11" ht="13" customHeight="1">
      <c r="A24" s="8" t="s">
        <v>34</v>
      </c>
      <c r="B24" s="53">
        <v>18.260438873928308</v>
      </c>
      <c r="C24" s="9">
        <v>81</v>
      </c>
      <c r="D24" s="10" t="s">
        <v>92</v>
      </c>
      <c r="E24" s="10" t="s">
        <v>93</v>
      </c>
    </row>
    <row r="25" spans="1:11" ht="13" customHeight="1">
      <c r="A25" s="8" t="s">
        <v>35</v>
      </c>
      <c r="B25" s="53">
        <v>18.299995099831101</v>
      </c>
      <c r="C25" s="9">
        <v>81</v>
      </c>
      <c r="D25" s="10" t="s">
        <v>92</v>
      </c>
      <c r="E25" s="10" t="s">
        <v>93</v>
      </c>
    </row>
    <row r="26" spans="1:11" ht="13" customHeight="1">
      <c r="A26" s="8" t="s">
        <v>36</v>
      </c>
      <c r="B26" s="53">
        <v>18.781865874072565</v>
      </c>
      <c r="C26" s="9">
        <v>81</v>
      </c>
      <c r="D26" s="10" t="s">
        <v>92</v>
      </c>
      <c r="E26" s="10" t="s">
        <v>93</v>
      </c>
      <c r="K26" s="59"/>
    </row>
    <row r="27" spans="1:11" ht="13" customHeight="1">
      <c r="A27" s="8" t="s">
        <v>37</v>
      </c>
      <c r="B27" s="53">
        <v>19.880765138379399</v>
      </c>
      <c r="C27" s="9">
        <v>81</v>
      </c>
      <c r="D27" s="10" t="s">
        <v>92</v>
      </c>
      <c r="E27" s="10" t="s">
        <v>93</v>
      </c>
      <c r="K27" s="59"/>
    </row>
    <row r="28" spans="1:11" ht="13" customHeight="1">
      <c r="A28" s="19" t="s">
        <v>38</v>
      </c>
      <c r="B28" s="54">
        <v>18.643311522175686</v>
      </c>
      <c r="C28" s="20">
        <v>81</v>
      </c>
      <c r="D28" s="21" t="s">
        <v>92</v>
      </c>
      <c r="E28" s="21" t="s">
        <v>93</v>
      </c>
    </row>
    <row r="29" spans="1:11" ht="13" customHeight="1">
      <c r="A29" s="8" t="s">
        <v>39</v>
      </c>
      <c r="B29" s="51" t="s">
        <v>87</v>
      </c>
      <c r="C29" s="9">
        <v>65.5</v>
      </c>
      <c r="D29" s="10" t="s">
        <v>94</v>
      </c>
      <c r="E29" s="10" t="s">
        <v>93</v>
      </c>
    </row>
    <row r="30" spans="1:11" ht="13" customHeight="1">
      <c r="A30" s="8" t="s">
        <v>40</v>
      </c>
      <c r="B30" s="51" t="s">
        <v>87</v>
      </c>
      <c r="C30" s="9">
        <v>56.5</v>
      </c>
      <c r="D30" s="10" t="s">
        <v>94</v>
      </c>
      <c r="E30" s="10" t="s">
        <v>93</v>
      </c>
    </row>
    <row r="31" spans="1:11" ht="13" customHeight="1">
      <c r="A31" s="8" t="s">
        <v>41</v>
      </c>
      <c r="B31" s="51" t="s">
        <v>87</v>
      </c>
      <c r="C31" s="9">
        <v>58</v>
      </c>
      <c r="D31" s="10" t="s">
        <v>94</v>
      </c>
      <c r="E31" s="10" t="s">
        <v>93</v>
      </c>
    </row>
    <row r="32" spans="1:11" ht="13" customHeight="1">
      <c r="A32" s="8" t="s">
        <v>42</v>
      </c>
      <c r="B32" s="51" t="s">
        <v>87</v>
      </c>
      <c r="C32" s="9">
        <v>56.5</v>
      </c>
      <c r="D32" s="10" t="s">
        <v>94</v>
      </c>
      <c r="E32" s="10" t="s">
        <v>93</v>
      </c>
    </row>
    <row r="33" spans="1:5" ht="13" customHeight="1">
      <c r="A33" s="8" t="s">
        <v>43</v>
      </c>
      <c r="B33" s="51" t="s">
        <v>87</v>
      </c>
      <c r="C33" s="9">
        <v>58</v>
      </c>
      <c r="D33" s="10" t="s">
        <v>94</v>
      </c>
      <c r="E33" s="10" t="s">
        <v>93</v>
      </c>
    </row>
    <row r="34" spans="1:5" ht="13" customHeight="1">
      <c r="A34" s="8" t="s">
        <v>44</v>
      </c>
      <c r="B34" s="51" t="s">
        <v>87</v>
      </c>
      <c r="C34" s="9">
        <v>58</v>
      </c>
      <c r="D34" s="10" t="s">
        <v>94</v>
      </c>
      <c r="E34" s="10" t="s">
        <v>93</v>
      </c>
    </row>
    <row r="35" spans="1:5" ht="13" customHeight="1">
      <c r="A35" s="8" t="s">
        <v>45</v>
      </c>
      <c r="B35" s="51" t="s">
        <v>87</v>
      </c>
      <c r="C35" s="9">
        <v>58</v>
      </c>
      <c r="D35" s="10" t="s">
        <v>94</v>
      </c>
      <c r="E35" s="10" t="s">
        <v>93</v>
      </c>
    </row>
    <row r="36" spans="1:5" ht="13" customHeight="1">
      <c r="A36" s="8" t="s">
        <v>46</v>
      </c>
      <c r="B36" s="51" t="s">
        <v>87</v>
      </c>
      <c r="C36" s="9">
        <v>58.5</v>
      </c>
      <c r="D36" s="10" t="s">
        <v>94</v>
      </c>
      <c r="E36" s="10" t="s">
        <v>93</v>
      </c>
    </row>
    <row r="37" spans="1:5" ht="13" customHeight="1">
      <c r="A37" s="8" t="s">
        <v>47</v>
      </c>
      <c r="B37" s="51" t="s">
        <v>87</v>
      </c>
      <c r="C37" s="9">
        <v>57.5</v>
      </c>
      <c r="D37" s="10" t="s">
        <v>94</v>
      </c>
      <c r="E37" s="10" t="s">
        <v>93</v>
      </c>
    </row>
    <row r="38" spans="1:5" ht="13" customHeight="1">
      <c r="A38" s="8" t="s">
        <v>48</v>
      </c>
      <c r="B38" s="51" t="s">
        <v>87</v>
      </c>
      <c r="C38" s="9">
        <v>58</v>
      </c>
      <c r="D38" s="10" t="s">
        <v>94</v>
      </c>
      <c r="E38" s="10" t="s">
        <v>93</v>
      </c>
    </row>
    <row r="39" spans="1:5" ht="13" customHeight="1">
      <c r="A39" s="8" t="s">
        <v>49</v>
      </c>
      <c r="B39" s="51" t="s">
        <v>87</v>
      </c>
      <c r="C39" s="9">
        <v>57</v>
      </c>
      <c r="D39" s="10" t="s">
        <v>94</v>
      </c>
      <c r="E39" s="10" t="s">
        <v>93</v>
      </c>
    </row>
    <row r="40" spans="1:5" ht="13" customHeight="1">
      <c r="A40" s="19" t="s">
        <v>50</v>
      </c>
      <c r="B40" s="55" t="s">
        <v>87</v>
      </c>
      <c r="C40" s="20">
        <v>57.5</v>
      </c>
      <c r="D40" s="21" t="s">
        <v>94</v>
      </c>
      <c r="E40" s="21" t="s">
        <v>93</v>
      </c>
    </row>
    <row r="41" spans="1:5" ht="13" customHeight="1">
      <c r="A41" s="11" t="s">
        <v>51</v>
      </c>
      <c r="B41" s="56">
        <v>29.933571740863425</v>
      </c>
      <c r="C41" s="12">
        <v>82</v>
      </c>
      <c r="D41" s="13" t="s">
        <v>92</v>
      </c>
      <c r="E41" s="13" t="s">
        <v>91</v>
      </c>
    </row>
    <row r="42" spans="1:5" ht="13" customHeight="1">
      <c r="A42" s="11" t="s">
        <v>52</v>
      </c>
      <c r="B42" s="56">
        <v>33.784617251603315</v>
      </c>
      <c r="C42" s="12">
        <v>82</v>
      </c>
      <c r="D42" s="13" t="s">
        <v>92</v>
      </c>
      <c r="E42" s="13" t="s">
        <v>91</v>
      </c>
    </row>
    <row r="43" spans="1:5" ht="13" customHeight="1">
      <c r="A43" s="11" t="s">
        <v>53</v>
      </c>
      <c r="B43" s="56">
        <v>33.973056714332792</v>
      </c>
      <c r="C43" s="12">
        <v>82.5</v>
      </c>
      <c r="D43" s="13" t="s">
        <v>92</v>
      </c>
      <c r="E43" s="13" t="s">
        <v>91</v>
      </c>
    </row>
    <row r="44" spans="1:5" ht="13" customHeight="1">
      <c r="A44" s="11" t="s">
        <v>54</v>
      </c>
      <c r="B44" s="56">
        <v>30.040599203578982</v>
      </c>
      <c r="C44" s="12">
        <v>82</v>
      </c>
      <c r="D44" s="13" t="s">
        <v>92</v>
      </c>
      <c r="E44" s="13" t="s">
        <v>91</v>
      </c>
    </row>
    <row r="45" spans="1:5" ht="13" customHeight="1">
      <c r="A45" s="11" t="s">
        <v>55</v>
      </c>
      <c r="B45" s="56">
        <v>30.103269909730106</v>
      </c>
      <c r="C45" s="12">
        <v>82</v>
      </c>
      <c r="D45" s="13" t="s">
        <v>92</v>
      </c>
      <c r="E45" s="13" t="s">
        <v>91</v>
      </c>
    </row>
    <row r="46" spans="1:5" ht="13" customHeight="1">
      <c r="A46" s="11" t="s">
        <v>56</v>
      </c>
      <c r="B46" s="56">
        <v>32.910895796591156</v>
      </c>
      <c r="C46" s="12">
        <v>82.5</v>
      </c>
      <c r="D46" s="13" t="s">
        <v>92</v>
      </c>
      <c r="E46" s="13" t="s">
        <v>91</v>
      </c>
    </row>
    <row r="47" spans="1:5" ht="13" customHeight="1">
      <c r="A47" s="11" t="s">
        <v>57</v>
      </c>
      <c r="B47" s="56">
        <v>34.883660399267271</v>
      </c>
      <c r="C47" s="12">
        <v>82.5</v>
      </c>
      <c r="D47" s="13" t="s">
        <v>92</v>
      </c>
      <c r="E47" s="13" t="s">
        <v>91</v>
      </c>
    </row>
    <row r="48" spans="1:5" ht="13" customHeight="1">
      <c r="A48" s="11" t="s">
        <v>58</v>
      </c>
      <c r="B48" s="56">
        <v>28.990678863483851</v>
      </c>
      <c r="C48" s="12">
        <v>82.5</v>
      </c>
      <c r="D48" s="13" t="s">
        <v>92</v>
      </c>
      <c r="E48" s="13" t="s">
        <v>91</v>
      </c>
    </row>
    <row r="49" spans="1:5" ht="13" customHeight="1">
      <c r="A49" s="11" t="s">
        <v>59</v>
      </c>
      <c r="B49" s="56">
        <v>30.706197250005459</v>
      </c>
      <c r="C49" s="12">
        <v>82.5</v>
      </c>
      <c r="D49" s="13" t="s">
        <v>92</v>
      </c>
      <c r="E49" s="13" t="s">
        <v>91</v>
      </c>
    </row>
    <row r="50" spans="1:5" ht="13" customHeight="1">
      <c r="A50" s="11" t="s">
        <v>60</v>
      </c>
      <c r="B50" s="56">
        <v>32.869361237513502</v>
      </c>
      <c r="C50" s="12">
        <v>82</v>
      </c>
      <c r="D50" s="13" t="s">
        <v>92</v>
      </c>
      <c r="E50" s="13" t="s">
        <v>91</v>
      </c>
    </row>
    <row r="51" spans="1:5" ht="13" customHeight="1">
      <c r="A51" s="11" t="s">
        <v>61</v>
      </c>
      <c r="B51" s="56">
        <v>33.915212001621242</v>
      </c>
      <c r="C51" s="12">
        <v>82.5</v>
      </c>
      <c r="D51" s="13" t="s">
        <v>92</v>
      </c>
      <c r="E51" s="13" t="s">
        <v>91</v>
      </c>
    </row>
    <row r="52" spans="1:5" ht="13" customHeight="1">
      <c r="A52" s="22" t="s">
        <v>62</v>
      </c>
      <c r="B52" s="57">
        <v>29.850712727467709</v>
      </c>
      <c r="C52" s="23">
        <v>82</v>
      </c>
      <c r="D52" s="24" t="s">
        <v>92</v>
      </c>
      <c r="E52" s="24" t="s">
        <v>91</v>
      </c>
    </row>
    <row r="53" spans="1:5" ht="13" customHeight="1">
      <c r="A53" s="11" t="s">
        <v>63</v>
      </c>
      <c r="B53" s="56">
        <v>30.058727258041348</v>
      </c>
      <c r="C53" s="12">
        <v>82</v>
      </c>
      <c r="D53" s="13" t="s">
        <v>92</v>
      </c>
      <c r="E53" s="13" t="s">
        <v>91</v>
      </c>
    </row>
    <row r="54" spans="1:5" ht="13" customHeight="1">
      <c r="A54" s="11" t="s">
        <v>64</v>
      </c>
      <c r="B54" s="56">
        <v>33.735233686409366</v>
      </c>
      <c r="C54" s="12">
        <v>82</v>
      </c>
      <c r="D54" s="13" t="s">
        <v>92</v>
      </c>
      <c r="E54" s="13" t="s">
        <v>91</v>
      </c>
    </row>
    <row r="55" spans="1:5" ht="13" customHeight="1">
      <c r="A55" s="11" t="s">
        <v>65</v>
      </c>
      <c r="B55" s="56">
        <v>34.746351246216086</v>
      </c>
      <c r="C55" s="12">
        <v>82.5</v>
      </c>
      <c r="D55" s="13" t="s">
        <v>92</v>
      </c>
      <c r="E55" s="13" t="s">
        <v>91</v>
      </c>
    </row>
    <row r="56" spans="1:5" ht="13" customHeight="1">
      <c r="A56" s="11" t="s">
        <v>66</v>
      </c>
      <c r="B56" s="56">
        <v>30.198779712108319</v>
      </c>
      <c r="C56" s="12">
        <v>82</v>
      </c>
      <c r="D56" s="13" t="s">
        <v>92</v>
      </c>
      <c r="E56" s="13" t="s">
        <v>91</v>
      </c>
    </row>
    <row r="57" spans="1:5" ht="13" customHeight="1">
      <c r="A57" s="11" t="s">
        <v>67</v>
      </c>
      <c r="B57" s="56">
        <v>30.630262214281519</v>
      </c>
      <c r="C57" s="12">
        <v>82</v>
      </c>
      <c r="D57" s="13" t="s">
        <v>92</v>
      </c>
      <c r="E57" s="13" t="s">
        <v>91</v>
      </c>
    </row>
    <row r="58" spans="1:5" ht="13" customHeight="1">
      <c r="A58" s="11" t="s">
        <v>68</v>
      </c>
      <c r="B58" s="56">
        <v>33.020228984909984</v>
      </c>
      <c r="C58" s="12">
        <v>82</v>
      </c>
      <c r="D58" s="13" t="s">
        <v>92</v>
      </c>
      <c r="E58" s="13" t="s">
        <v>91</v>
      </c>
    </row>
    <row r="59" spans="1:5" ht="13" customHeight="1">
      <c r="A59" s="11" t="s">
        <v>69</v>
      </c>
      <c r="B59" s="56">
        <v>34.569345013792379</v>
      </c>
      <c r="C59" s="12">
        <v>82.5</v>
      </c>
      <c r="D59" s="13" t="s">
        <v>92</v>
      </c>
      <c r="E59" s="13" t="s">
        <v>91</v>
      </c>
    </row>
    <row r="60" spans="1:5" ht="13" customHeight="1">
      <c r="A60" s="11" t="s">
        <v>70</v>
      </c>
      <c r="B60" s="56">
        <v>29.452167086011084</v>
      </c>
      <c r="C60" s="12">
        <v>82</v>
      </c>
      <c r="D60" s="13" t="s">
        <v>92</v>
      </c>
      <c r="E60" s="13" t="s">
        <v>91</v>
      </c>
    </row>
    <row r="61" spans="1:5" ht="13" customHeight="1">
      <c r="A61" s="11" t="s">
        <v>71</v>
      </c>
      <c r="B61" s="56">
        <v>30.829769069213832</v>
      </c>
      <c r="C61" s="12">
        <v>82</v>
      </c>
      <c r="D61" s="13" t="s">
        <v>92</v>
      </c>
      <c r="E61" s="13" t="s">
        <v>91</v>
      </c>
    </row>
    <row r="62" spans="1:5" ht="13" customHeight="1">
      <c r="A62" s="11" t="s">
        <v>72</v>
      </c>
      <c r="B62" s="56">
        <v>33.327149543526353</v>
      </c>
      <c r="C62" s="12">
        <v>82</v>
      </c>
      <c r="D62" s="13" t="s">
        <v>92</v>
      </c>
      <c r="E62" s="13" t="s">
        <v>91</v>
      </c>
    </row>
    <row r="63" spans="1:5" ht="13" customHeight="1">
      <c r="A63" s="11" t="s">
        <v>73</v>
      </c>
      <c r="B63" s="56">
        <v>35.093924837612562</v>
      </c>
      <c r="C63" s="12">
        <v>82</v>
      </c>
      <c r="D63" s="13" t="s">
        <v>92</v>
      </c>
      <c r="E63" s="13" t="s">
        <v>91</v>
      </c>
    </row>
    <row r="64" spans="1:5" ht="13" customHeight="1">
      <c r="A64" s="22" t="s">
        <v>74</v>
      </c>
      <c r="B64" s="57">
        <v>30.134910133360947</v>
      </c>
      <c r="C64" s="23">
        <v>82</v>
      </c>
      <c r="D64" s="24" t="s">
        <v>92</v>
      </c>
      <c r="E64" s="24" t="s">
        <v>91</v>
      </c>
    </row>
    <row r="65" spans="1:5" ht="13" customHeight="1">
      <c r="A65" s="11" t="s">
        <v>75</v>
      </c>
      <c r="B65" s="56" t="s">
        <v>87</v>
      </c>
      <c r="C65" s="12">
        <v>58.5</v>
      </c>
      <c r="D65" s="13" t="s">
        <v>95</v>
      </c>
      <c r="E65" s="13" t="s">
        <v>91</v>
      </c>
    </row>
    <row r="66" spans="1:5" ht="13" customHeight="1">
      <c r="A66" s="11" t="s">
        <v>76</v>
      </c>
      <c r="B66" s="56" t="s">
        <v>87</v>
      </c>
      <c r="C66" s="12">
        <v>58</v>
      </c>
      <c r="D66" s="13" t="s">
        <v>95</v>
      </c>
      <c r="E66" s="13" t="s">
        <v>91</v>
      </c>
    </row>
    <row r="67" spans="1:5" ht="13" customHeight="1">
      <c r="A67" s="11" t="s">
        <v>77</v>
      </c>
      <c r="B67" s="56" t="s">
        <v>87</v>
      </c>
      <c r="C67" s="12">
        <v>57.5</v>
      </c>
      <c r="D67" s="13" t="s">
        <v>95</v>
      </c>
      <c r="E67" s="13" t="s">
        <v>91</v>
      </c>
    </row>
    <row r="68" spans="1:5" ht="13" customHeight="1">
      <c r="A68" s="11" t="s">
        <v>78</v>
      </c>
      <c r="B68" s="56" t="s">
        <v>87</v>
      </c>
      <c r="C68" s="12">
        <v>57.5</v>
      </c>
      <c r="D68" s="13" t="s">
        <v>95</v>
      </c>
      <c r="E68" s="13" t="s">
        <v>91</v>
      </c>
    </row>
    <row r="69" spans="1:5" ht="13" customHeight="1">
      <c r="A69" s="11" t="s">
        <v>79</v>
      </c>
      <c r="B69" s="56" t="s">
        <v>87</v>
      </c>
      <c r="C69" s="12">
        <v>58.5</v>
      </c>
      <c r="D69" s="13" t="s">
        <v>95</v>
      </c>
      <c r="E69" s="13" t="s">
        <v>91</v>
      </c>
    </row>
    <row r="70" spans="1:5" ht="13" customHeight="1">
      <c r="A70" s="11" t="s">
        <v>80</v>
      </c>
      <c r="B70" s="56" t="s">
        <v>87</v>
      </c>
      <c r="C70" s="12">
        <v>57.5</v>
      </c>
      <c r="D70" s="13" t="s">
        <v>95</v>
      </c>
      <c r="E70" s="13" t="s">
        <v>91</v>
      </c>
    </row>
    <row r="71" spans="1:5" ht="13" customHeight="1">
      <c r="A71" s="11" t="s">
        <v>81</v>
      </c>
      <c r="B71" s="56" t="s">
        <v>87</v>
      </c>
      <c r="C71" s="12">
        <v>57.5</v>
      </c>
      <c r="D71" s="13" t="s">
        <v>95</v>
      </c>
      <c r="E71" s="13" t="s">
        <v>91</v>
      </c>
    </row>
    <row r="72" spans="1:5" ht="13" customHeight="1">
      <c r="A72" s="11" t="s">
        <v>82</v>
      </c>
      <c r="B72" s="56" t="s">
        <v>87</v>
      </c>
      <c r="C72" s="12">
        <v>59.5</v>
      </c>
      <c r="D72" s="13" t="s">
        <v>95</v>
      </c>
      <c r="E72" s="13" t="s">
        <v>91</v>
      </c>
    </row>
    <row r="73" spans="1:5" ht="13" customHeight="1">
      <c r="A73" s="11" t="s">
        <v>83</v>
      </c>
      <c r="B73" s="58" t="s">
        <v>87</v>
      </c>
      <c r="C73" s="12">
        <v>57</v>
      </c>
      <c r="D73" s="13" t="s">
        <v>95</v>
      </c>
      <c r="E73" s="13" t="s">
        <v>91</v>
      </c>
    </row>
    <row r="74" spans="1:5" ht="13" customHeight="1">
      <c r="A74" s="11" t="s">
        <v>84</v>
      </c>
      <c r="B74" s="56" t="s">
        <v>87</v>
      </c>
      <c r="C74" s="12">
        <v>58</v>
      </c>
      <c r="D74" s="13" t="s">
        <v>95</v>
      </c>
      <c r="E74" s="13" t="s">
        <v>91</v>
      </c>
    </row>
    <row r="75" spans="1:5" ht="13" customHeight="1">
      <c r="A75" s="11" t="s">
        <v>85</v>
      </c>
      <c r="B75" s="56" t="s">
        <v>87</v>
      </c>
      <c r="C75" s="12">
        <v>57.5</v>
      </c>
      <c r="D75" s="13" t="s">
        <v>95</v>
      </c>
      <c r="E75" s="13" t="s">
        <v>91</v>
      </c>
    </row>
    <row r="76" spans="1:5" ht="13" customHeight="1">
      <c r="A76" s="22" t="s">
        <v>86</v>
      </c>
      <c r="B76" s="57" t="s">
        <v>87</v>
      </c>
      <c r="C76" s="23">
        <v>58</v>
      </c>
      <c r="D76" s="24" t="s">
        <v>95</v>
      </c>
      <c r="E76" s="24" t="s">
        <v>91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phoneticPr fontId="4" type="noConversion"/>
  <pageMargins left="0.75" right="0.75" top="1" bottom="1" header="0.5" footer="0.5"/>
  <pageSetup scale="65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89"/>
  <sheetViews>
    <sheetView view="pageLayout" topLeftCell="A16" workbookViewId="0">
      <selection activeCell="O61" sqref="O61"/>
    </sheetView>
  </sheetViews>
  <sheetFormatPr baseColWidth="10" defaultRowHeight="13" x14ac:dyDescent="0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2" bestFit="1" customWidth="1"/>
    <col min="5" max="5" width="5.42578125" style="2" customWidth="1"/>
    <col min="6" max="6" width="7.140625" style="2" bestFit="1" customWidth="1"/>
    <col min="7" max="7" width="9" style="2" bestFit="1" customWidth="1"/>
    <col min="8" max="8" width="7" style="2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3" t="s">
        <v>100</v>
      </c>
      <c r="C1" s="41" t="s">
        <v>122</v>
      </c>
      <c r="D1" s="28"/>
    </row>
    <row r="2" spans="1:12">
      <c r="A2" s="3"/>
      <c r="C2" s="27"/>
      <c r="D2" s="28"/>
      <c r="G2" s="38" t="s">
        <v>6</v>
      </c>
      <c r="H2" s="39">
        <f>AVERAGE(D4:D6)</f>
        <v>18.246345010835672</v>
      </c>
      <c r="K2" s="48" t="s">
        <v>3</v>
      </c>
      <c r="L2" s="49">
        <f>AVERAGE(K4:K6)</f>
        <v>-0.48306054180370001</v>
      </c>
    </row>
    <row r="3" spans="1:12" ht="40" thickBot="1">
      <c r="A3" s="33"/>
      <c r="B3" s="33"/>
      <c r="C3" s="33"/>
      <c r="D3" s="34" t="s">
        <v>101</v>
      </c>
      <c r="E3" s="34" t="s">
        <v>102</v>
      </c>
      <c r="F3" s="34" t="s">
        <v>109</v>
      </c>
      <c r="G3" s="34" t="s">
        <v>103</v>
      </c>
      <c r="H3" s="35" t="s">
        <v>10</v>
      </c>
      <c r="J3" s="45" t="s">
        <v>1</v>
      </c>
      <c r="K3" s="45" t="s">
        <v>119</v>
      </c>
      <c r="L3" s="47" t="s">
        <v>2</v>
      </c>
    </row>
    <row r="4" spans="1:12">
      <c r="A4">
        <v>1</v>
      </c>
      <c r="B4" t="s">
        <v>111</v>
      </c>
      <c r="C4">
        <v>1</v>
      </c>
      <c r="D4" s="5">
        <f>AVERAGE('Raw Data'!B5,'Raw Data'!B17)</f>
        <v>18.190388947110961</v>
      </c>
      <c r="E4" s="5">
        <f>STDEV('Raw Data'!B5,'Raw Data'!B17)</f>
        <v>5.4761731580647129E-2</v>
      </c>
      <c r="F4" s="26">
        <f>E4/D4</f>
        <v>3.0104761223010853E-3</v>
      </c>
      <c r="G4" s="60" t="e">
        <f>'Raw Data'!B29-Analysis!D4</f>
        <v>#VALUE!</v>
      </c>
      <c r="H4" s="6">
        <f t="shared" ref="H4:H15" si="0">POWER(2,($H$2-D4))</f>
        <v>1.0395477759878156</v>
      </c>
      <c r="J4" s="62">
        <v>18.655629942064909</v>
      </c>
      <c r="K4" s="63">
        <f>D4-J4</f>
        <v>-0.46524099495394822</v>
      </c>
      <c r="L4" s="46">
        <f>POWER(2,($L$2-K4))</f>
        <v>0.9877243988720017</v>
      </c>
    </row>
    <row r="5" spans="1:12">
      <c r="A5">
        <v>1</v>
      </c>
      <c r="B5" t="s">
        <v>111</v>
      </c>
      <c r="C5">
        <v>2</v>
      </c>
      <c r="D5" s="5">
        <f>AVERAGE('Raw Data'!B9,'Raw Data'!B21)</f>
        <v>18.271428266685454</v>
      </c>
      <c r="E5" s="5">
        <f>STDEV('Raw Data'!B9,'Raw Data'!B21)</f>
        <v>5.061384900078867E-2</v>
      </c>
      <c r="F5" s="26">
        <f t="shared" ref="F5:F15" si="1">E5/D5</f>
        <v>2.7701090611002531E-3</v>
      </c>
      <c r="G5" s="60" t="e">
        <f>'Raw Data'!B33-Analysis!D5</f>
        <v>#VALUE!</v>
      </c>
      <c r="H5" s="7">
        <f t="shared" si="0"/>
        <v>0.9827638830226878</v>
      </c>
      <c r="J5" s="62">
        <v>18.865468391541604</v>
      </c>
      <c r="K5" s="63">
        <f t="shared" ref="K5:K15" si="2">D5-J5</f>
        <v>-0.59404012485614999</v>
      </c>
      <c r="L5" s="46">
        <f t="shared" ref="L5:L15" si="3">POWER(2,($L$2-K5))</f>
        <v>1.0799612761671531</v>
      </c>
    </row>
    <row r="6" spans="1:12">
      <c r="A6" s="30">
        <v>1</v>
      </c>
      <c r="B6" s="30" t="s">
        <v>111</v>
      </c>
      <c r="C6" s="30">
        <v>3</v>
      </c>
      <c r="D6" s="31">
        <f>AVERAGE('Raw Data'!B13,'Raw Data'!B25)</f>
        <v>18.277217818710596</v>
      </c>
      <c r="E6" s="31">
        <f>STDEV('Raw Data'!B13,'Raw Data'!B25)</f>
        <v>3.2211939874601761E-2</v>
      </c>
      <c r="F6" s="32">
        <f t="shared" si="1"/>
        <v>1.7624093663547648E-3</v>
      </c>
      <c r="G6" s="61" t="e">
        <f>'Raw Data'!B37-Analysis!D6</f>
        <v>#VALUE!</v>
      </c>
      <c r="H6" s="31">
        <f t="shared" si="0"/>
        <v>0.97882794286719954</v>
      </c>
      <c r="J6" s="65">
        <v>18.667118324311598</v>
      </c>
      <c r="K6" s="66">
        <f t="shared" si="2"/>
        <v>-0.38990050560100187</v>
      </c>
      <c r="L6" s="50">
        <f t="shared" si="3"/>
        <v>0.93746709873622613</v>
      </c>
    </row>
    <row r="7" spans="1:12">
      <c r="A7">
        <v>2</v>
      </c>
      <c r="B7" t="s">
        <v>113</v>
      </c>
      <c r="C7">
        <v>1</v>
      </c>
      <c r="D7" s="5">
        <f>AVERAGE('Raw Data'!B6,'Raw Data'!B18)</f>
        <v>18.937672778354454</v>
      </c>
      <c r="E7" s="5">
        <f>STDEV('Raw Data'!B6,'Raw Data'!B18)</f>
        <v>6.6114115801936768E-2</v>
      </c>
      <c r="F7" s="26">
        <f t="shared" si="1"/>
        <v>3.491142579963915E-3</v>
      </c>
      <c r="G7" s="60" t="e">
        <f>'Raw Data'!B30-Analysis!D7</f>
        <v>#VALUE!</v>
      </c>
      <c r="H7" s="7">
        <f t="shared" si="0"/>
        <v>0.619283637158071</v>
      </c>
      <c r="J7" s="62">
        <v>19.009831291668064</v>
      </c>
      <c r="K7" s="63">
        <f t="shared" si="2"/>
        <v>-7.2158513313610229E-2</v>
      </c>
      <c r="L7" s="46">
        <f t="shared" si="3"/>
        <v>0.75215295167107254</v>
      </c>
    </row>
    <row r="8" spans="1:12">
      <c r="A8">
        <v>2</v>
      </c>
      <c r="B8" t="s">
        <v>113</v>
      </c>
      <c r="C8">
        <v>2</v>
      </c>
      <c r="D8" s="5">
        <f>AVERAGE('Raw Data'!B10,'Raw Data'!B22)</f>
        <v>18.637354996777351</v>
      </c>
      <c r="E8" s="5">
        <f>STDEV('Raw Data'!B10,'Raw Data'!B22)</f>
        <v>6.2293988087846607E-2</v>
      </c>
      <c r="F8" s="26">
        <f t="shared" si="1"/>
        <v>3.3424264386560259E-3</v>
      </c>
      <c r="G8" s="60" t="e">
        <f>'Raw Data'!B34-Analysis!D8</f>
        <v>#VALUE!</v>
      </c>
      <c r="H8" s="7">
        <f t="shared" si="0"/>
        <v>0.76259554813143426</v>
      </c>
      <c r="J8" s="62">
        <v>19.224613219727399</v>
      </c>
      <c r="K8" s="63">
        <f t="shared" si="2"/>
        <v>-0.58725822295004804</v>
      </c>
      <c r="L8" s="46">
        <f t="shared" si="3"/>
        <v>1.0748964473652689</v>
      </c>
    </row>
    <row r="9" spans="1:12">
      <c r="A9" s="30">
        <v>2</v>
      </c>
      <c r="B9" s="30" t="s">
        <v>113</v>
      </c>
      <c r="C9" s="30">
        <v>3</v>
      </c>
      <c r="D9" s="31">
        <f>AVERAGE('Raw Data'!B14,'Raw Data'!B26)</f>
        <v>18.742647519636662</v>
      </c>
      <c r="E9" s="31">
        <f>STDEV('Raw Data'!B14,'Raw Data'!B26)</f>
        <v>5.5463128737208808E-2</v>
      </c>
      <c r="F9" s="32">
        <f t="shared" si="1"/>
        <v>2.959193928131024E-3</v>
      </c>
      <c r="G9" s="61" t="e">
        <f>'Raw Data'!B38-Analysis!D9</f>
        <v>#VALUE!</v>
      </c>
      <c r="H9" s="31">
        <f t="shared" si="0"/>
        <v>0.70892135341107221</v>
      </c>
      <c r="J9" s="65">
        <v>19.150423559412516</v>
      </c>
      <c r="K9" s="66">
        <f t="shared" si="2"/>
        <v>-0.40777603977585386</v>
      </c>
      <c r="L9" s="50">
        <f t="shared" si="3"/>
        <v>0.94915492745394781</v>
      </c>
    </row>
    <row r="10" spans="1:12">
      <c r="A10">
        <v>3</v>
      </c>
      <c r="B10" t="s">
        <v>115</v>
      </c>
      <c r="C10">
        <v>1</v>
      </c>
      <c r="D10" s="5">
        <f>AVERAGE('Raw Data'!B7,'Raw Data'!B19)</f>
        <v>19.385927848797575</v>
      </c>
      <c r="E10" s="5">
        <f>STDEV('Raw Data'!B7,'Raw Data'!B19)</f>
        <v>0.22627685027649275</v>
      </c>
      <c r="F10" s="26">
        <f t="shared" si="1"/>
        <v>1.1672221832318834E-2</v>
      </c>
      <c r="G10" s="60" t="e">
        <f>'Raw Data'!B31-Analysis!D10</f>
        <v>#VALUE!</v>
      </c>
      <c r="H10" s="7">
        <f t="shared" si="0"/>
        <v>0.45389080334018578</v>
      </c>
      <c r="J10" s="62">
        <v>19.088482589562872</v>
      </c>
      <c r="K10" s="63">
        <f t="shared" si="2"/>
        <v>0.29744525923470277</v>
      </c>
      <c r="L10" s="46">
        <f t="shared" si="3"/>
        <v>0.5821626543895202</v>
      </c>
    </row>
    <row r="11" spans="1:12">
      <c r="A11">
        <v>3</v>
      </c>
      <c r="B11" t="s">
        <v>115</v>
      </c>
      <c r="C11">
        <v>2</v>
      </c>
      <c r="D11" s="5">
        <f>AVERAGE('Raw Data'!B11,'Raw Data'!B23)</f>
        <v>19.310370160279184</v>
      </c>
      <c r="E11" s="5">
        <f>STDEV('Raw Data'!B11,'Raw Data'!B23)</f>
        <v>0.10848041530577991</v>
      </c>
      <c r="F11" s="26">
        <f t="shared" si="1"/>
        <v>5.6177284228823678E-3</v>
      </c>
      <c r="G11" s="60" t="e">
        <f>'Raw Data'!B35-Analysis!D11</f>
        <v>#VALUE!</v>
      </c>
      <c r="H11" s="7">
        <f t="shared" si="0"/>
        <v>0.47829574119474166</v>
      </c>
      <c r="J11" s="62">
        <v>19.307136425999214</v>
      </c>
      <c r="K11" s="63">
        <f t="shared" si="2"/>
        <v>3.2337342799699798E-3</v>
      </c>
      <c r="L11" s="46">
        <f t="shared" si="3"/>
        <v>0.71385636496987226</v>
      </c>
    </row>
    <row r="12" spans="1:12">
      <c r="A12" s="30">
        <v>3</v>
      </c>
      <c r="B12" s="30" t="s">
        <v>115</v>
      </c>
      <c r="C12" s="30">
        <v>3</v>
      </c>
      <c r="D12" s="31">
        <f>AVERAGE('Raw Data'!B15,'Raw Data'!B27)</f>
        <v>19.831202185935332</v>
      </c>
      <c r="E12" s="31">
        <f>STDEV('Raw Data'!B15,'Raw Data'!B27)</f>
        <v>7.0092599537649222E-2</v>
      </c>
      <c r="F12" s="32">
        <f t="shared" si="1"/>
        <v>3.5344604366627976E-3</v>
      </c>
      <c r="G12" s="61" t="e">
        <f>'Raw Data'!B39-Analysis!D12</f>
        <v>#VALUE!</v>
      </c>
      <c r="H12" s="31">
        <f t="shared" si="0"/>
        <v>0.33335766960753166</v>
      </c>
      <c r="J12" s="65">
        <v>19.098932241301714</v>
      </c>
      <c r="K12" s="66">
        <f t="shared" si="2"/>
        <v>0.73226994463361805</v>
      </c>
      <c r="L12" s="50">
        <f t="shared" si="3"/>
        <v>0.43067441149469898</v>
      </c>
    </row>
    <row r="13" spans="1:12">
      <c r="A13">
        <v>4</v>
      </c>
      <c r="B13" t="s">
        <v>117</v>
      </c>
      <c r="C13">
        <v>1</v>
      </c>
      <c r="D13" s="5">
        <f>AVERAGE('Raw Data'!B8,'Raw Data'!B20)</f>
        <v>18.507143585349372</v>
      </c>
      <c r="E13" s="5">
        <f>STDEV('Raw Data'!B8,'Raw Data'!B20)</f>
        <v>9.6834745533606492E-2</v>
      </c>
      <c r="F13" s="26">
        <f t="shared" si="1"/>
        <v>5.2322901741716013E-3</v>
      </c>
      <c r="G13" s="60" t="e">
        <f>'Raw Data'!B32-Analysis!D13</f>
        <v>#VALUE!</v>
      </c>
      <c r="H13" s="7">
        <f t="shared" si="0"/>
        <v>0.83462580139552511</v>
      </c>
      <c r="J13" s="62">
        <v>18.943507079539526</v>
      </c>
      <c r="K13" s="63">
        <f t="shared" si="2"/>
        <v>-0.43636349419015374</v>
      </c>
      <c r="L13" s="46">
        <f t="shared" si="3"/>
        <v>0.9681503080062509</v>
      </c>
    </row>
    <row r="14" spans="1:12">
      <c r="A14">
        <v>4</v>
      </c>
      <c r="B14" t="s">
        <v>117</v>
      </c>
      <c r="C14">
        <v>2</v>
      </c>
      <c r="D14" s="5">
        <f>AVERAGE('Raw Data'!B12,'Raw Data'!B24)</f>
        <v>18.229318374033269</v>
      </c>
      <c r="E14" s="5">
        <f>STDEV('Raw Data'!B12,'Raw Data'!B24)</f>
        <v>4.4011033019396767E-2</v>
      </c>
      <c r="F14" s="26">
        <f t="shared" si="1"/>
        <v>2.4142994332738317E-3</v>
      </c>
      <c r="G14" s="60" t="e">
        <f>'Raw Data'!B36-Analysis!D14</f>
        <v>#VALUE!</v>
      </c>
      <c r="H14" s="7">
        <f t="shared" si="0"/>
        <v>1.0118718832721911</v>
      </c>
      <c r="J14" s="62">
        <v>18.945550109960458</v>
      </c>
      <c r="K14" s="63">
        <f t="shared" si="2"/>
        <v>-0.71623173592718814</v>
      </c>
      <c r="L14" s="46">
        <f t="shared" si="3"/>
        <v>1.1754157981851496</v>
      </c>
    </row>
    <row r="15" spans="1:12">
      <c r="A15" s="30">
        <v>4</v>
      </c>
      <c r="B15" s="30" t="s">
        <v>117</v>
      </c>
      <c r="C15" s="30">
        <v>3</v>
      </c>
      <c r="D15" s="31">
        <f>AVERAGE('Raw Data'!B16,'Raw Data'!B28)</f>
        <v>18.587306013928075</v>
      </c>
      <c r="E15" s="31">
        <f>STDEV('Raw Data'!B16,'Raw Data'!B28)</f>
        <v>7.9203749331370921E-2</v>
      </c>
      <c r="F15" s="32">
        <f t="shared" si="1"/>
        <v>4.2611742267556667E-3</v>
      </c>
      <c r="G15" s="61" t="e">
        <f>'Raw Data'!B40-Analysis!D14</f>
        <v>#VALUE!</v>
      </c>
      <c r="H15" s="31">
        <f t="shared" si="0"/>
        <v>0.78951522747971192</v>
      </c>
      <c r="J15" s="62">
        <v>18.557801204812403</v>
      </c>
      <c r="K15" s="63">
        <f t="shared" si="2"/>
        <v>2.9504809115671549E-2</v>
      </c>
      <c r="L15" s="46">
        <f t="shared" si="3"/>
        <v>0.70097487948776172</v>
      </c>
    </row>
    <row r="16" spans="1:12">
      <c r="F16" s="26"/>
    </row>
    <row r="17" spans="1:14" ht="27" thickBot="1">
      <c r="A17" s="33"/>
      <c r="B17" s="36" t="s">
        <v>9</v>
      </c>
      <c r="C17" s="33"/>
      <c r="D17" s="34" t="s">
        <v>11</v>
      </c>
      <c r="E17" s="34" t="s">
        <v>102</v>
      </c>
      <c r="F17" s="34" t="s">
        <v>109</v>
      </c>
      <c r="G17" s="37"/>
      <c r="H17" s="34" t="s">
        <v>12</v>
      </c>
      <c r="I17" s="35" t="s">
        <v>118</v>
      </c>
      <c r="L17" s="34" t="s">
        <v>12</v>
      </c>
      <c r="M17" s="35" t="s">
        <v>118</v>
      </c>
    </row>
    <row r="18" spans="1:14">
      <c r="A18">
        <v>1</v>
      </c>
      <c r="B18" t="s">
        <v>96</v>
      </c>
      <c r="D18" s="6">
        <f>AVERAGE(D4:D6)</f>
        <v>18.246345010835672</v>
      </c>
      <c r="E18" s="2">
        <f>STDEV(D4:D6)</f>
        <v>4.8545757063164573E-2</v>
      </c>
      <c r="F18" s="29">
        <f>E18/D18</f>
        <v>2.6605743251229474E-3</v>
      </c>
      <c r="H18" s="69">
        <f>GEOMEAN(H4:H6)</f>
        <v>1.0000000000000009</v>
      </c>
      <c r="L18" s="64">
        <f>GEOMEAN(L4:L6)</f>
        <v>0.99999999999999989</v>
      </c>
    </row>
    <row r="19" spans="1:14">
      <c r="A19">
        <v>2</v>
      </c>
      <c r="B19" t="s">
        <v>97</v>
      </c>
      <c r="D19" s="6">
        <f>AVERAGE(D7:D9)</f>
        <v>18.772558431589488</v>
      </c>
      <c r="E19" s="2">
        <f>STDEV(D7:D9)</f>
        <v>0.15237680096798026</v>
      </c>
      <c r="F19" s="29">
        <f t="shared" ref="F19:F21" si="4">E19/D19</f>
        <v>8.1169970264451802E-3</v>
      </c>
      <c r="H19" s="69">
        <f>GEOMEAN(H7:H9)</f>
        <v>0.69437484002985728</v>
      </c>
      <c r="I19" s="4">
        <f>TTEST(D4:D6,D7:D9,2,2)</f>
        <v>4.6842216364249411E-3</v>
      </c>
      <c r="J19" s="73">
        <f>-1/H19</f>
        <v>-1.4401443461819572</v>
      </c>
      <c r="L19" s="69">
        <f>GEOMEAN(L7:L9)</f>
        <v>0.91552449015258197</v>
      </c>
      <c r="M19" s="4">
        <f>TTEST(K4:K6,K7:K9,2,2)</f>
        <v>0.47657458068090514</v>
      </c>
      <c r="N19" s="74">
        <f>-1/L19</f>
        <v>-1.0922700711516076</v>
      </c>
    </row>
    <row r="20" spans="1:14">
      <c r="A20">
        <v>3</v>
      </c>
      <c r="B20" t="s">
        <v>98</v>
      </c>
      <c r="D20" s="6">
        <f>AVERAGE(D10:D12)</f>
        <v>19.509166731670696</v>
      </c>
      <c r="E20" s="2">
        <f>STDEV(D10:D12)</f>
        <v>0.28143803301283377</v>
      </c>
      <c r="F20" s="29">
        <f t="shared" si="4"/>
        <v>1.442593816966843E-2</v>
      </c>
      <c r="H20" s="69">
        <f>GEOMEAN(H10:H12)</f>
        <v>0.41672809703100078</v>
      </c>
      <c r="I20" s="4">
        <f>TTEST(D4:D6,D10:D12,2,2)</f>
        <v>1.5621451638623547E-3</v>
      </c>
      <c r="J20" s="73">
        <f>-1/H20</f>
        <v>-2.3996462132612315</v>
      </c>
      <c r="L20" s="69">
        <f>GEOMEAN(L10:L12)</f>
        <v>0.56355297798814918</v>
      </c>
      <c r="M20" s="4">
        <f>TTEST(K4:K6,K10:K12,2,2)</f>
        <v>1.9756138291170091E-2</v>
      </c>
      <c r="N20" s="74">
        <f>-1/L20</f>
        <v>-1.7744560654615664</v>
      </c>
    </row>
    <row r="21" spans="1:14">
      <c r="A21">
        <v>4</v>
      </c>
      <c r="B21" t="s">
        <v>99</v>
      </c>
      <c r="D21" s="6">
        <f>AVERAGE(D13:D15)</f>
        <v>18.441255991103571</v>
      </c>
      <c r="E21" s="2">
        <f>STDEV(D13:D15)</f>
        <v>0.18786875441644774</v>
      </c>
      <c r="F21" s="29">
        <f t="shared" si="4"/>
        <v>1.0187416437745855E-2</v>
      </c>
      <c r="H21" s="73">
        <f>GEOMEAN(H13:H15)</f>
        <v>0.87362680032629814</v>
      </c>
      <c r="I21" s="4">
        <f>TTEST(D4:D6,D13:D15,2,2)</f>
        <v>0.15686936239238214</v>
      </c>
      <c r="J21" s="75">
        <f>-1/H21</f>
        <v>-1.1446535289742734</v>
      </c>
      <c r="L21" s="73">
        <f>GEOMEAN(L13:L15)</f>
        <v>0.92742526337933284</v>
      </c>
      <c r="M21" s="4">
        <f>TTEST(K4:K6,K13:K15,2,2)</f>
        <v>0.6549948022100095</v>
      </c>
      <c r="N21" s="74">
        <f>-1/L21</f>
        <v>-1.0782540000648901</v>
      </c>
    </row>
    <row r="40" spans="1:20" ht="14" thickBot="1">
      <c r="A40" s="33"/>
      <c r="B40" s="33"/>
      <c r="C40" s="33"/>
      <c r="D40" s="37"/>
      <c r="E40" s="37"/>
      <c r="F40" s="37"/>
      <c r="G40" s="37"/>
      <c r="H40" s="37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 ht="25">
      <c r="A41" s="3" t="s">
        <v>121</v>
      </c>
      <c r="C41" s="41" t="s">
        <v>123</v>
      </c>
      <c r="D41" s="28"/>
    </row>
    <row r="42" spans="1:20">
      <c r="A42" s="3"/>
      <c r="C42" s="27"/>
      <c r="D42" s="28"/>
      <c r="G42" s="38" t="s">
        <v>6</v>
      </c>
      <c r="H42" s="39">
        <f>AVERAGE(D44:D46)</f>
        <v>30.376966240355944</v>
      </c>
      <c r="K42" s="48" t="s">
        <v>3</v>
      </c>
      <c r="L42" s="49">
        <f>AVERAGE(K44:K46)</f>
        <v>12.130621229520278</v>
      </c>
    </row>
    <row r="43" spans="1:20" ht="40" thickBot="1">
      <c r="A43" s="33"/>
      <c r="B43" s="33"/>
      <c r="C43" s="33"/>
      <c r="D43" s="34" t="s">
        <v>101</v>
      </c>
      <c r="E43" s="34" t="s">
        <v>102</v>
      </c>
      <c r="F43" s="34" t="s">
        <v>109</v>
      </c>
      <c r="G43" s="34" t="s">
        <v>103</v>
      </c>
      <c r="H43" s="35" t="s">
        <v>10</v>
      </c>
      <c r="J43" s="76" t="s">
        <v>124</v>
      </c>
      <c r="K43" s="45" t="s">
        <v>119</v>
      </c>
      <c r="L43" s="47" t="s">
        <v>2</v>
      </c>
    </row>
    <row r="44" spans="1:20">
      <c r="A44">
        <v>1</v>
      </c>
      <c r="B44" t="s">
        <v>111</v>
      </c>
      <c r="C44">
        <v>1</v>
      </c>
      <c r="D44" s="7">
        <f>AVERAGE('Raw Data'!B41,'Raw Data'!B53)</f>
        <v>29.996149499452386</v>
      </c>
      <c r="E44" s="7">
        <f>STDEV('Raw Data'!B41,'Raw Data'!B53)</f>
        <v>8.8498314899418826E-2</v>
      </c>
      <c r="F44" s="26">
        <f>E44/D44</f>
        <v>2.9503225039278613E-3</v>
      </c>
      <c r="G44" s="40" t="e">
        <f>'Raw Data'!B65-Analysis!D44</f>
        <v>#VALUE!</v>
      </c>
      <c r="H44" s="7">
        <f>POWER(2,($H$42-D44))</f>
        <v>1.3020787818215798</v>
      </c>
      <c r="J44" s="62">
        <v>18.190388947110961</v>
      </c>
      <c r="K44" s="46">
        <f>D44-J44</f>
        <v>11.805760552341425</v>
      </c>
      <c r="L44" s="46">
        <f t="shared" ref="L44:L55" si="5">POWER(2,($L$42-K44))</f>
        <v>1.2525434731311917</v>
      </c>
    </row>
    <row r="45" spans="1:20">
      <c r="A45">
        <v>1</v>
      </c>
      <c r="B45" t="s">
        <v>111</v>
      </c>
      <c r="C45">
        <v>2</v>
      </c>
      <c r="D45" s="7">
        <f>AVERAGE('Raw Data'!B45,'Raw Data'!B57)</f>
        <v>30.366766062005812</v>
      </c>
      <c r="E45" s="7">
        <f>STDEV('Raw Data'!B45,'Raw Data'!B57)</f>
        <v>0.37263983218143065</v>
      </c>
      <c r="F45" s="26">
        <f t="shared" ref="F45:F55" si="6">E45/D45</f>
        <v>1.2271304472150194E-2</v>
      </c>
      <c r="G45" s="40" t="e">
        <f>'Raw Data'!B69-Analysis!D45</f>
        <v>#VALUE!</v>
      </c>
      <c r="H45" s="7">
        <f t="shared" ref="H45:H55" si="7">POWER(2,($H$42-D45))</f>
        <v>1.007095277913179</v>
      </c>
      <c r="J45" s="62">
        <v>18.271428266685454</v>
      </c>
      <c r="K45" s="46">
        <f t="shared" ref="K45:K55" si="8">D45-J45</f>
        <v>12.095337795320358</v>
      </c>
      <c r="L45" s="46">
        <f t="shared" si="5"/>
        <v>1.024758128896291</v>
      </c>
    </row>
    <row r="46" spans="1:20">
      <c r="A46" s="30">
        <v>1</v>
      </c>
      <c r="B46" s="30" t="s">
        <v>111</v>
      </c>
      <c r="C46" s="30">
        <v>3</v>
      </c>
      <c r="D46" s="31">
        <f>AVERAGE('Raw Data'!B49,'Raw Data'!B61)</f>
        <v>30.767983159609646</v>
      </c>
      <c r="E46" s="31">
        <f>STDEV('Raw Data'!B49,'Raw Data'!B61)</f>
        <v>8.7378471325798152E-2</v>
      </c>
      <c r="F46" s="32">
        <f t="shared" si="6"/>
        <v>2.839915469028966E-3</v>
      </c>
      <c r="G46" s="42" t="e">
        <f>'Raw Data'!B73-Analysis!D46</f>
        <v>#VALUE!</v>
      </c>
      <c r="H46" s="42">
        <f t="shared" si="7"/>
        <v>0.76259188325422378</v>
      </c>
      <c r="J46" s="65">
        <v>18.277217818710596</v>
      </c>
      <c r="K46" s="50">
        <f t="shared" si="8"/>
        <v>12.490765340899049</v>
      </c>
      <c r="L46" s="50">
        <f t="shared" si="5"/>
        <v>0.77908675248933867</v>
      </c>
    </row>
    <row r="47" spans="1:20">
      <c r="A47">
        <v>2</v>
      </c>
      <c r="B47" t="s">
        <v>113</v>
      </c>
      <c r="C47">
        <v>1</v>
      </c>
      <c r="D47" s="7">
        <f>AVERAGE('Raw Data'!B42,'Raw Data'!B54)</f>
        <v>33.75992546900634</v>
      </c>
      <c r="E47" s="7">
        <f>STDEV('Raw Data'!B42,'Raw Data'!B54)</f>
        <v>3.4919453827809407E-2</v>
      </c>
      <c r="F47" s="26">
        <f t="shared" si="6"/>
        <v>1.034346294984199E-3</v>
      </c>
      <c r="G47" s="40" t="e">
        <f>'Raw Data'!B66-Analysis!D47</f>
        <v>#VALUE!</v>
      </c>
      <c r="H47" s="7">
        <f t="shared" si="7"/>
        <v>9.5857875187183417E-2</v>
      </c>
      <c r="J47" s="62">
        <v>18.937672778354454</v>
      </c>
      <c r="K47" s="46">
        <f t="shared" si="8"/>
        <v>14.822252690651887</v>
      </c>
      <c r="L47" s="46">
        <f t="shared" si="5"/>
        <v>0.15478832224129346</v>
      </c>
    </row>
    <row r="48" spans="1:20">
      <c r="A48">
        <v>2</v>
      </c>
      <c r="B48" t="s">
        <v>113</v>
      </c>
      <c r="C48">
        <v>2</v>
      </c>
      <c r="D48" s="7">
        <f>AVERAGE('Raw Data'!B46,'Raw Data'!B58)</f>
        <v>32.96556239075057</v>
      </c>
      <c r="E48" s="7">
        <f>STDEV('Raw Data'!B46,'Raw Data'!B58)</f>
        <v>7.7310238868989412E-2</v>
      </c>
      <c r="F48" s="26">
        <f t="shared" si="6"/>
        <v>2.3451818583468489E-3</v>
      </c>
      <c r="G48" s="40" t="e">
        <f>'Raw Data'!B70-Analysis!D48</f>
        <v>#VALUE!</v>
      </c>
      <c r="H48" s="7">
        <f t="shared" si="7"/>
        <v>0.1662474191869206</v>
      </c>
      <c r="J48" s="62">
        <v>18.637354996777351</v>
      </c>
      <c r="K48" s="46">
        <f t="shared" si="8"/>
        <v>14.328207393973219</v>
      </c>
      <c r="L48" s="46">
        <f t="shared" si="5"/>
        <v>0.21800208458372519</v>
      </c>
    </row>
    <row r="49" spans="1:14">
      <c r="A49" s="30">
        <v>2</v>
      </c>
      <c r="B49" s="30" t="s">
        <v>113</v>
      </c>
      <c r="C49" s="30">
        <v>3</v>
      </c>
      <c r="D49" s="31">
        <f>AVERAGE('Raw Data'!B50,'Raw Data'!B62)</f>
        <v>33.098255390519924</v>
      </c>
      <c r="E49" s="31">
        <f>STDEV('Raw Data'!B50,'Raw Data'!B62)</f>
        <v>0.32370521552958953</v>
      </c>
      <c r="F49" s="32">
        <f t="shared" si="6"/>
        <v>9.780129245794203E-3</v>
      </c>
      <c r="G49" s="42" t="e">
        <f>'Raw Data'!B74-Analysis!D49</f>
        <v>#VALUE!</v>
      </c>
      <c r="H49" s="42">
        <f t="shared" si="7"/>
        <v>0.15163879998788038</v>
      </c>
      <c r="J49" s="65">
        <v>18.742647519636662</v>
      </c>
      <c r="K49" s="50">
        <f t="shared" si="8"/>
        <v>14.355607870883262</v>
      </c>
      <c r="L49" s="50">
        <f t="shared" si="5"/>
        <v>0.21390073702569418</v>
      </c>
    </row>
    <row r="50" spans="1:14">
      <c r="A50">
        <v>3</v>
      </c>
      <c r="B50" t="s">
        <v>115</v>
      </c>
      <c r="C50">
        <v>1</v>
      </c>
      <c r="D50" s="7">
        <f>AVERAGE('Raw Data'!B43,'Raw Data'!B55)</f>
        <v>34.359703980274439</v>
      </c>
      <c r="E50" s="7">
        <f>STDEV('Raw Data'!B43,'Raw Data'!B55)</f>
        <v>0.54680180734915451</v>
      </c>
      <c r="F50" s="26">
        <f t="shared" si="6"/>
        <v>1.5914043021530919E-2</v>
      </c>
      <c r="G50" s="40" t="e">
        <f>'Raw Data'!B67-Analysis!D50</f>
        <v>#VALUE!</v>
      </c>
      <c r="H50" s="7">
        <f t="shared" si="7"/>
        <v>6.3252322332183017E-2</v>
      </c>
      <c r="J50" s="62">
        <v>19.385927848797575</v>
      </c>
      <c r="K50" s="46">
        <f t="shared" si="8"/>
        <v>14.973776131476864</v>
      </c>
      <c r="L50" s="46">
        <f t="shared" si="5"/>
        <v>0.1393558139242059</v>
      </c>
    </row>
    <row r="51" spans="1:14">
      <c r="A51">
        <v>3</v>
      </c>
      <c r="B51" t="s">
        <v>115</v>
      </c>
      <c r="C51">
        <v>2</v>
      </c>
      <c r="D51" s="7">
        <f>AVERAGE('Raw Data'!B47,'Raw Data'!B59)</f>
        <v>34.726502706529828</v>
      </c>
      <c r="E51" s="7">
        <f>STDEV('Raw Data'!B47,'Raw Data'!B59)</f>
        <v>0.22225454050055957</v>
      </c>
      <c r="F51" s="26">
        <f t="shared" si="6"/>
        <v>6.4001417700714144E-3</v>
      </c>
      <c r="G51" s="40" t="e">
        <f>'Raw Data'!B71-Analysis!D51</f>
        <v>#VALUE!</v>
      </c>
      <c r="H51" s="7">
        <f t="shared" si="7"/>
        <v>4.9052263940264136E-2</v>
      </c>
      <c r="J51" s="62">
        <v>19.310370160279184</v>
      </c>
      <c r="K51" s="46">
        <f t="shared" si="8"/>
        <v>15.416132546250644</v>
      </c>
      <c r="L51" s="46">
        <f t="shared" si="5"/>
        <v>0.10255634686969189</v>
      </c>
    </row>
    <row r="52" spans="1:14">
      <c r="A52" s="30">
        <v>3</v>
      </c>
      <c r="B52" s="30" t="s">
        <v>115</v>
      </c>
      <c r="C52" s="30">
        <v>3</v>
      </c>
      <c r="D52" s="31">
        <f>AVERAGE('Raw Data'!B51,'Raw Data'!B63)</f>
        <v>34.504568419616902</v>
      </c>
      <c r="E52" s="31">
        <f>STDEV('Raw Data'!B51,'Raw Data'!B63)</f>
        <v>0.83347583940108894</v>
      </c>
      <c r="F52" s="32">
        <f t="shared" si="6"/>
        <v>2.4155521357781495E-2</v>
      </c>
      <c r="G52" s="42" t="e">
        <f>'Raw Data'!B75-Analysis!D52</f>
        <v>#VALUE!</v>
      </c>
      <c r="H52" s="42">
        <f t="shared" si="7"/>
        <v>5.7209471248966179E-2</v>
      </c>
      <c r="J52" s="65">
        <v>19.831202185935332</v>
      </c>
      <c r="K52" s="50">
        <f t="shared" si="8"/>
        <v>14.67336623368157</v>
      </c>
      <c r="L52" s="50">
        <f t="shared" si="5"/>
        <v>0.17161588427324981</v>
      </c>
    </row>
    <row r="53" spans="1:14">
      <c r="A53">
        <v>4</v>
      </c>
      <c r="B53" t="s">
        <v>117</v>
      </c>
      <c r="C53">
        <v>1</v>
      </c>
      <c r="D53" s="7">
        <f>AVERAGE('Raw Data'!B44,'Raw Data'!B56)</f>
        <v>30.119689457843648</v>
      </c>
      <c r="E53" s="7">
        <f>STDEV('Raw Data'!B44,'Raw Data'!B56)</f>
        <v>0.11185051023263108</v>
      </c>
      <c r="F53" s="26">
        <f t="shared" si="6"/>
        <v>3.7135346428182853E-3</v>
      </c>
      <c r="G53" s="40" t="e">
        <f>'Raw Data'!B68-Analysis!D53</f>
        <v>#VALUE!</v>
      </c>
      <c r="H53" s="7">
        <f t="shared" si="7"/>
        <v>1.1952204871292818</v>
      </c>
      <c r="J53" s="62">
        <v>18.507143585349372</v>
      </c>
      <c r="K53" s="46">
        <f t="shared" si="8"/>
        <v>11.612545872494277</v>
      </c>
      <c r="L53" s="46">
        <f t="shared" si="5"/>
        <v>1.4320435399083442</v>
      </c>
    </row>
    <row r="54" spans="1:14">
      <c r="A54">
        <v>4</v>
      </c>
      <c r="B54" t="s">
        <v>117</v>
      </c>
      <c r="C54">
        <v>2</v>
      </c>
      <c r="D54" s="7">
        <f>AVERAGE('Raw Data'!B48,'Raw Data'!B60)</f>
        <v>29.221422974747469</v>
      </c>
      <c r="E54" s="7">
        <f>STDEV('Raw Data'!B48,'Raw Data'!B60)</f>
        <v>0.32632145158673304</v>
      </c>
      <c r="F54" s="26">
        <f t="shared" si="6"/>
        <v>1.116719921096016E-2</v>
      </c>
      <c r="G54" s="40" t="e">
        <f>'Raw Data'!B72-Analysis!D54</f>
        <v>#VALUE!</v>
      </c>
      <c r="H54" s="7">
        <f t="shared" si="7"/>
        <v>2.2276819411849544</v>
      </c>
      <c r="J54" s="62">
        <v>18.229318374033269</v>
      </c>
      <c r="K54" s="46">
        <f t="shared" si="8"/>
        <v>10.9921046007142</v>
      </c>
      <c r="L54" s="46">
        <f t="shared" si="5"/>
        <v>2.2015454505772856</v>
      </c>
    </row>
    <row r="55" spans="1:14">
      <c r="A55" s="30">
        <v>4</v>
      </c>
      <c r="B55" s="30" t="s">
        <v>117</v>
      </c>
      <c r="C55" s="30">
        <v>3</v>
      </c>
      <c r="D55" s="31">
        <f>AVERAGE('Raw Data'!B52,'Raw Data'!B64)</f>
        <v>29.992811430414328</v>
      </c>
      <c r="E55" s="31">
        <f>STDEV('Raw Data'!B52,'Raw Data'!B64)</f>
        <v>0.20095791290273424</v>
      </c>
      <c r="F55" s="32">
        <f t="shared" si="6"/>
        <v>6.7002025925102862E-3</v>
      </c>
      <c r="G55" s="42" t="e">
        <f>'Raw Data'!B76-Analysis!D55</f>
        <v>#VALUE!</v>
      </c>
      <c r="H55" s="7">
        <f t="shared" si="7"/>
        <v>1.3050949847951459</v>
      </c>
      <c r="J55" s="62">
        <v>18.587306013928075</v>
      </c>
      <c r="K55" s="46">
        <f t="shared" si="8"/>
        <v>11.405505416486253</v>
      </c>
      <c r="L55" s="46">
        <f t="shared" si="5"/>
        <v>1.6530333290230144</v>
      </c>
    </row>
    <row r="56" spans="1:14">
      <c r="F56" s="26"/>
    </row>
    <row r="57" spans="1:14" ht="27" thickBot="1">
      <c r="A57" s="33"/>
      <c r="B57" s="36" t="s">
        <v>9</v>
      </c>
      <c r="C57" s="33"/>
      <c r="D57" s="34" t="s">
        <v>11</v>
      </c>
      <c r="E57" s="34" t="s">
        <v>102</v>
      </c>
      <c r="F57" s="34" t="s">
        <v>109</v>
      </c>
      <c r="G57" s="37"/>
      <c r="H57" s="34" t="s">
        <v>12</v>
      </c>
      <c r="I57" s="35" t="s">
        <v>118</v>
      </c>
      <c r="L57" s="34" t="s">
        <v>12</v>
      </c>
      <c r="M57" s="35" t="s">
        <v>118</v>
      </c>
    </row>
    <row r="58" spans="1:14">
      <c r="A58">
        <v>1</v>
      </c>
      <c r="B58" t="s">
        <v>96</v>
      </c>
      <c r="D58" s="7">
        <f>AVERAGE(D44:D46)</f>
        <v>30.376966240355944</v>
      </c>
      <c r="E58" s="2">
        <f>STDEV(D44:D46)</f>
        <v>0.38601791728716289</v>
      </c>
      <c r="F58" s="29">
        <f>E58/D58</f>
        <v>1.2707586209656983E-2</v>
      </c>
      <c r="H58" s="64">
        <f>GEOMEAN(H44:H46)</f>
        <v>0.99999999999999756</v>
      </c>
      <c r="L58" s="64">
        <f>GEOMEAN(L44:L46)</f>
        <v>1.0000000000000004</v>
      </c>
    </row>
    <row r="59" spans="1:14">
      <c r="A59">
        <v>2</v>
      </c>
      <c r="B59" t="s">
        <v>97</v>
      </c>
      <c r="D59" s="7">
        <f>AVERAGE(D47:D49)</f>
        <v>33.274581083425609</v>
      </c>
      <c r="E59" s="2">
        <f>STDEV(D47:D49)</f>
        <v>0.42552466145688772</v>
      </c>
      <c r="F59" s="29">
        <f t="shared" ref="F59:F61" si="9">E59/D59</f>
        <v>1.2788280050469085E-2</v>
      </c>
      <c r="H59" s="73">
        <f>GEOMEAN(H47:H49)</f>
        <v>0.13419335667693302</v>
      </c>
      <c r="I59" s="4">
        <f>TTEST(D44:D46,D47:D49,2,2)</f>
        <v>9.4616668512543178E-4</v>
      </c>
      <c r="J59" s="74">
        <f>-1/H59</f>
        <v>-7.4519337228255917</v>
      </c>
      <c r="L59" s="73">
        <f>GEOMEAN(L47:L49)</f>
        <v>0.19325780391346462</v>
      </c>
      <c r="M59" s="4">
        <f>TTEST(K44:K46,K47:K49,2,2)</f>
        <v>7.458784982367592E-4</v>
      </c>
      <c r="N59" s="74">
        <f>-1/L59</f>
        <v>-5.1744352867001</v>
      </c>
    </row>
    <row r="60" spans="1:14">
      <c r="A60">
        <v>3</v>
      </c>
      <c r="B60" t="s">
        <v>98</v>
      </c>
      <c r="D60" s="7">
        <f>AVERAGE(D50:D52)</f>
        <v>34.530258368807061</v>
      </c>
      <c r="E60" s="2">
        <f>STDEV(D50:D52)</f>
        <v>0.18474389438541278</v>
      </c>
      <c r="F60" s="29">
        <f t="shared" si="9"/>
        <v>5.3502030715270096E-3</v>
      </c>
      <c r="H60" s="73">
        <f>GEOMEAN(H50:H52)</f>
        <v>5.619976357860644E-2</v>
      </c>
      <c r="I60" s="4">
        <f>TTEST(D44:D46,D50:D52,2,2)</f>
        <v>7.3405464368551728E-5</v>
      </c>
      <c r="J60" s="74">
        <f>-1/H60</f>
        <v>-17.793669160214581</v>
      </c>
      <c r="L60" s="73">
        <f>GEOMEAN(L50:L52)</f>
        <v>0.13485954985757992</v>
      </c>
      <c r="M60" s="4">
        <f>TTEST(K44:K46,K50:K52,2,2)</f>
        <v>5.9366692274360978E-4</v>
      </c>
      <c r="N60" s="74">
        <f>-1/L60</f>
        <v>-7.4151218883354</v>
      </c>
    </row>
    <row r="61" spans="1:14">
      <c r="A61">
        <v>4</v>
      </c>
      <c r="B61" t="s">
        <v>99</v>
      </c>
      <c r="D61" s="7">
        <f>AVERAGE(D53:D55)</f>
        <v>29.777974621001817</v>
      </c>
      <c r="E61" s="2">
        <f>STDEV(D53:D55)</f>
        <v>0.48614484433387339</v>
      </c>
      <c r="F61" s="29">
        <f t="shared" si="9"/>
        <v>1.6325651778580166E-2</v>
      </c>
      <c r="H61" s="68">
        <f>GEOMEAN(H53:H55)</f>
        <v>1.5146575171740091</v>
      </c>
      <c r="I61" s="4">
        <f>TTEST(D44:D46,D53:D55,2,2)</f>
        <v>0.16998067964651203</v>
      </c>
      <c r="L61" s="67">
        <f>GEOMEAN(L53:L55)</f>
        <v>1.7337580722206469</v>
      </c>
      <c r="M61" s="4">
        <f>TTEST(K44:K46,K53:K55,2,2)</f>
        <v>4.2182259775643514E-2</v>
      </c>
    </row>
    <row r="85" spans="1:8">
      <c r="C85" s="2"/>
      <c r="H85"/>
    </row>
    <row r="86" spans="1:8">
      <c r="C86" s="2"/>
      <c r="H86"/>
    </row>
    <row r="87" spans="1:8">
      <c r="A87" s="2"/>
      <c r="D87"/>
      <c r="E87"/>
      <c r="F87"/>
      <c r="G87"/>
      <c r="H87"/>
    </row>
    <row r="88" spans="1:8">
      <c r="C88" s="2"/>
      <c r="H88"/>
    </row>
    <row r="89" spans="1:8">
      <c r="C89" s="2"/>
      <c r="H89"/>
    </row>
  </sheetData>
  <phoneticPr fontId="4" type="noConversion"/>
  <conditionalFormatting sqref="I19:I21 I59:I61 M59:M61 M19:M21">
    <cfRule type="cellIs" dxfId="1" priority="0" stopIfTrue="1" operator="lessThanOrEqual">
      <formula>0.05</formula>
    </cfRule>
  </conditionalFormatting>
  <conditionalFormatting sqref="G44:G55 G4:G15">
    <cfRule type="cellIs" dxfId="0" priority="1" stopIfTrue="1" operator="lessThanOrEqual">
      <formula>5</formula>
    </cfRule>
  </conditionalFormatting>
  <pageMargins left="0.75" right="0.75" top="1" bottom="1" header="0.5" footer="0.5"/>
  <pageSetup scale="40" orientation="portrait" horizontalDpi="4294967292" verticalDpi="4294967292"/>
  <headerFooter>
    <oddHeader>&amp;C&amp;"Verdana,Bold"&amp;14qPCR #56_x000D_RWPE1 Endpoint Comparison&amp;R&amp;14 2/28/14</oddHeader>
  </headerFooter>
  <colBreaks count="1" manualBreakCount="1">
    <brk id="20" max="1048575" man="1"/>
  </colBreaks>
  <drawing r:id="rId1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J4" sqref="J4:J15"/>
    </sheetView>
  </sheetViews>
  <sheetFormatPr baseColWidth="10" defaultRowHeight="13" x14ac:dyDescent="0"/>
  <sheetData>
    <row r="1" spans="1:10">
      <c r="A1" s="14" t="s">
        <v>8</v>
      </c>
    </row>
    <row r="2" spans="1:10">
      <c r="A2" s="14"/>
      <c r="B2" t="s">
        <v>4</v>
      </c>
      <c r="C2" t="s">
        <v>4</v>
      </c>
      <c r="D2" t="s">
        <v>5</v>
      </c>
      <c r="F2" t="s">
        <v>120</v>
      </c>
    </row>
    <row r="3" spans="1:10">
      <c r="B3" s="43">
        <v>39709</v>
      </c>
      <c r="C3" s="43">
        <v>39710</v>
      </c>
      <c r="D3" s="43">
        <v>39710</v>
      </c>
      <c r="H3" s="43">
        <v>39765</v>
      </c>
      <c r="J3" s="72">
        <v>40236</v>
      </c>
    </row>
    <row r="4" spans="1:10">
      <c r="A4" t="s">
        <v>110</v>
      </c>
      <c r="B4" s="44">
        <v>18.217810097372912</v>
      </c>
      <c r="C4" s="44">
        <v>18.761440820421718</v>
      </c>
      <c r="D4" s="44">
        <v>18.5498190637081</v>
      </c>
      <c r="F4" s="44">
        <f>AVERAGE(C4,D4)</f>
        <v>18.655629942064909</v>
      </c>
      <c r="H4" s="71">
        <v>18.676321728655278</v>
      </c>
      <c r="J4" s="74">
        <v>18.190388947110961</v>
      </c>
    </row>
    <row r="5" spans="1:10">
      <c r="A5" t="s">
        <v>110</v>
      </c>
      <c r="B5" s="44">
        <v>18.807262508065744</v>
      </c>
      <c r="C5" s="44">
        <v>18.92219597877919</v>
      </c>
      <c r="D5" s="44">
        <v>18.808740804304016</v>
      </c>
      <c r="F5" s="44">
        <f t="shared" ref="F5:F15" si="0">AVERAGE(C5,D5)</f>
        <v>18.865468391541604</v>
      </c>
      <c r="H5" s="71">
        <v>18.598851705644861</v>
      </c>
      <c r="J5" s="74">
        <v>18.271428266685454</v>
      </c>
    </row>
    <row r="6" spans="1:10">
      <c r="A6" t="s">
        <v>110</v>
      </c>
      <c r="B6" s="44">
        <v>18.48128509652507</v>
      </c>
      <c r="C6" s="44">
        <v>18.732492463197268</v>
      </c>
      <c r="D6" s="44">
        <v>18.601744185425929</v>
      </c>
      <c r="F6" s="44">
        <f t="shared" si="0"/>
        <v>18.667118324311598</v>
      </c>
      <c r="H6" s="71">
        <v>18.570556937732327</v>
      </c>
      <c r="J6" s="74">
        <v>18.277217818710596</v>
      </c>
    </row>
    <row r="7" spans="1:10">
      <c r="A7" t="s">
        <v>112</v>
      </c>
      <c r="B7" s="44">
        <v>18.790362129136387</v>
      </c>
      <c r="C7" s="44">
        <v>19.021807791398871</v>
      </c>
      <c r="D7" s="44">
        <v>18.997854791937257</v>
      </c>
      <c r="F7" s="44">
        <f t="shared" si="0"/>
        <v>19.009831291668064</v>
      </c>
      <c r="H7" s="71">
        <v>18.717761369791102</v>
      </c>
      <c r="J7" s="74">
        <v>18.937672778354454</v>
      </c>
    </row>
    <row r="8" spans="1:10">
      <c r="A8" t="s">
        <v>112</v>
      </c>
      <c r="B8" s="44">
        <v>19.057852686063896</v>
      </c>
      <c r="C8" s="44">
        <v>19.317050783082529</v>
      </c>
      <c r="D8" s="44">
        <v>19.132175656372269</v>
      </c>
      <c r="F8" s="44">
        <f t="shared" si="0"/>
        <v>19.224613219727399</v>
      </c>
      <c r="H8" s="71">
        <v>19.081357683432707</v>
      </c>
      <c r="J8" s="74">
        <v>18.637354996777351</v>
      </c>
    </row>
    <row r="9" spans="1:10">
      <c r="A9" t="s">
        <v>112</v>
      </c>
      <c r="B9" s="44">
        <v>19.037753026423363</v>
      </c>
      <c r="C9" s="44">
        <v>19.134962448997605</v>
      </c>
      <c r="D9" s="44">
        <v>19.165884669827431</v>
      </c>
      <c r="F9" s="44">
        <f t="shared" si="0"/>
        <v>19.150423559412516</v>
      </c>
      <c r="H9" s="71">
        <v>18.95490983153303</v>
      </c>
      <c r="J9" s="74">
        <v>18.742647519636662</v>
      </c>
    </row>
    <row r="10" spans="1:10">
      <c r="A10" t="s">
        <v>114</v>
      </c>
      <c r="B10" s="44">
        <v>18.9103242850871</v>
      </c>
      <c r="C10" s="44">
        <v>19.122634845724768</v>
      </c>
      <c r="D10" s="44">
        <v>19.05433033340098</v>
      </c>
      <c r="F10" s="44">
        <f t="shared" si="0"/>
        <v>19.088482589562872</v>
      </c>
      <c r="H10" s="71">
        <v>18.897715825781347</v>
      </c>
      <c r="J10" s="74">
        <v>19.385927848797575</v>
      </c>
    </row>
    <row r="11" spans="1:10">
      <c r="A11" t="s">
        <v>114</v>
      </c>
      <c r="B11" s="44">
        <v>19.099949859607896</v>
      </c>
      <c r="C11" s="44">
        <v>19.427112671954148</v>
      </c>
      <c r="D11" s="44">
        <v>19.18716018004428</v>
      </c>
      <c r="F11" s="44">
        <f t="shared" si="0"/>
        <v>19.307136425999214</v>
      </c>
      <c r="H11" s="71">
        <v>18.88173298631353</v>
      </c>
      <c r="J11" s="74">
        <v>19.310370160279184</v>
      </c>
    </row>
    <row r="12" spans="1:10">
      <c r="A12" t="s">
        <v>114</v>
      </c>
      <c r="B12" s="44">
        <v>18.961814350587645</v>
      </c>
      <c r="C12" s="44">
        <v>19.166133892252255</v>
      </c>
      <c r="D12" s="44">
        <v>19.031730590351174</v>
      </c>
      <c r="F12" s="44">
        <f t="shared" si="0"/>
        <v>19.098932241301714</v>
      </c>
      <c r="H12" s="71">
        <v>18.883233719365286</v>
      </c>
      <c r="J12" s="74">
        <v>19.831202185935332</v>
      </c>
    </row>
    <row r="13" spans="1:10">
      <c r="A13" t="s">
        <v>116</v>
      </c>
      <c r="B13" s="44">
        <v>18.593312685043287</v>
      </c>
      <c r="C13" s="44">
        <v>18.895211081594837</v>
      </c>
      <c r="D13" s="44">
        <v>18.991803077484214</v>
      </c>
      <c r="F13" s="44">
        <f t="shared" si="0"/>
        <v>18.943507079539526</v>
      </c>
      <c r="H13" s="71">
        <v>18.565248911341307</v>
      </c>
      <c r="J13" s="74">
        <v>18.507143585349372</v>
      </c>
    </row>
    <row r="14" spans="1:10">
      <c r="A14" t="s">
        <v>116</v>
      </c>
      <c r="B14" s="44">
        <v>18.771909975612139</v>
      </c>
      <c r="C14" s="44">
        <v>19.000458749595719</v>
      </c>
      <c r="D14" s="44">
        <v>18.890641470325196</v>
      </c>
      <c r="F14" s="44">
        <f t="shared" si="0"/>
        <v>18.945550109960458</v>
      </c>
      <c r="H14" s="71">
        <v>18.847819542518515</v>
      </c>
      <c r="J14" s="74">
        <v>18.229318374033269</v>
      </c>
    </row>
    <row r="15" spans="1:10">
      <c r="A15" t="s">
        <v>116</v>
      </c>
      <c r="B15" s="44">
        <v>18.665928392533992</v>
      </c>
      <c r="C15" s="44">
        <v>18.634187546327418</v>
      </c>
      <c r="D15" s="44">
        <v>18.481414863297388</v>
      </c>
      <c r="F15" s="44">
        <f t="shared" si="0"/>
        <v>18.557801204812403</v>
      </c>
      <c r="H15" s="71">
        <v>18.358174359681009</v>
      </c>
      <c r="J15" s="74">
        <v>18.587306013928075</v>
      </c>
    </row>
    <row r="17" spans="2:11">
      <c r="B17" t="s">
        <v>7</v>
      </c>
      <c r="C17" s="44">
        <f>CORREL(B4:B15,C4:C15)</f>
        <v>0.84728501468007567</v>
      </c>
      <c r="D17">
        <f>CORREL(B4:B15,D4:D15)</f>
        <v>0.82943200813841389</v>
      </c>
      <c r="H17" s="70">
        <f>CORREL(B4:B15,H4:H15)</f>
        <v>0.67455698501448202</v>
      </c>
      <c r="I17" s="43">
        <v>39709</v>
      </c>
      <c r="J17">
        <f>CORREL(J4:J15,B4:B15)</f>
        <v>0.61991618671134519</v>
      </c>
    </row>
    <row r="18" spans="2:11">
      <c r="D18">
        <f>CORREL(C4:C15,D4:D15)</f>
        <v>0.91710708973981592</v>
      </c>
      <c r="H18" s="70">
        <f>CORREL(C4:C15,H4:H15)</f>
        <v>0.86837596868052513</v>
      </c>
      <c r="I18" s="72">
        <v>39710</v>
      </c>
      <c r="J18">
        <f>CORREL(J4:J15,C4:C15)</f>
        <v>0.61444209056942722</v>
      </c>
    </row>
    <row r="19" spans="2:11">
      <c r="H19" s="70">
        <f>CORREL(D4:D15,H4:H15)</f>
        <v>0.80156898179357894</v>
      </c>
      <c r="I19" s="43">
        <v>39710</v>
      </c>
      <c r="J19">
        <f>CORREL(J4:J15,D4:D15)</f>
        <v>0.57964332900366478</v>
      </c>
    </row>
    <row r="20" spans="2:11">
      <c r="J20">
        <f>CORREL(J4:J15,H4:H15)</f>
        <v>0.43778121435953665</v>
      </c>
      <c r="K20" s="72">
        <v>39765</v>
      </c>
    </row>
  </sheetData>
  <phoneticPr fontId="4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selection</vt:lpstr>
    </vt:vector>
  </TitlesOfParts>
  <Company>NIEHS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Katie Pelch</cp:lastModifiedBy>
  <cp:lastPrinted>2014-02-28T21:17:32Z</cp:lastPrinted>
  <dcterms:created xsi:type="dcterms:W3CDTF">2012-09-19T20:03:48Z</dcterms:created>
  <dcterms:modified xsi:type="dcterms:W3CDTF">2014-02-28T21:18:44Z</dcterms:modified>
</cp:coreProperties>
</file>