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8.xml" ContentType="application/vnd.openxmlformats-officedocument.drawingml.chart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2.xml" ContentType="application/vnd.openxmlformats-officedocument.drawingml.chart+xml"/>
  <Override PartName="/xl/charts/chart3.xml" ContentType="application/vnd.openxmlformats-officedocument.drawingml.char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harts/chart5.xml" ContentType="application/vnd.openxmlformats-officedocument.drawingml.char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harts/chart9.xml" ContentType="application/vnd.openxmlformats-officedocument.drawingml.chart+xml"/>
  <Default Extension="rels" ContentType="application/vnd.openxmlformats-package.relationships+xml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780" windowWidth="23220" windowHeight="14280" tabRatio="500"/>
  </bookViews>
  <sheets>
    <sheet name="Raw Data" sheetId="1" r:id="rId1"/>
    <sheet name="Analysis" sheetId="2" r:id="rId2"/>
    <sheet name="HKG selection" sheetId="8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J20" i="2"/>
  <c r="J19"/>
  <c r="D44"/>
  <c r="K44"/>
  <c r="D45"/>
  <c r="K45"/>
  <c r="D46"/>
  <c r="K46"/>
  <c r="L42"/>
  <c r="D53"/>
  <c r="K53"/>
  <c r="L53"/>
  <c r="D54"/>
  <c r="K54"/>
  <c r="L54"/>
  <c r="D55"/>
  <c r="K55"/>
  <c r="L55"/>
  <c r="L61"/>
  <c r="D10"/>
  <c r="G10"/>
  <c r="G55"/>
  <c r="D52"/>
  <c r="G52"/>
  <c r="D49"/>
  <c r="G49"/>
  <c r="G46"/>
  <c r="G54"/>
  <c r="D51"/>
  <c r="G51"/>
  <c r="D48"/>
  <c r="G48"/>
  <c r="G45"/>
  <c r="G53"/>
  <c r="D50"/>
  <c r="G50"/>
  <c r="D47"/>
  <c r="G47"/>
  <c r="G44"/>
  <c r="D14"/>
  <c r="G15"/>
  <c r="G14"/>
  <c r="D13"/>
  <c r="G13"/>
  <c r="D12"/>
  <c r="G12"/>
  <c r="D11"/>
  <c r="G11"/>
  <c r="D9"/>
  <c r="G9"/>
  <c r="D8"/>
  <c r="G8"/>
  <c r="D7"/>
  <c r="G7"/>
  <c r="D6"/>
  <c r="G6"/>
  <c r="D5"/>
  <c r="G5"/>
  <c r="D4"/>
  <c r="G4"/>
  <c r="K47"/>
  <c r="K48"/>
  <c r="K49"/>
  <c r="K50"/>
  <c r="K51"/>
  <c r="K52"/>
  <c r="K4"/>
  <c r="K5"/>
  <c r="K6"/>
  <c r="L2"/>
  <c r="L4"/>
  <c r="L5"/>
  <c r="L6"/>
  <c r="K7"/>
  <c r="L7"/>
  <c r="K8"/>
  <c r="L8"/>
  <c r="K9"/>
  <c r="L9"/>
  <c r="K10"/>
  <c r="L10"/>
  <c r="K11"/>
  <c r="L11"/>
  <c r="K12"/>
  <c r="L12"/>
  <c r="K13"/>
  <c r="L13"/>
  <c r="K14"/>
  <c r="L14"/>
  <c r="D15"/>
  <c r="K15"/>
  <c r="L15"/>
  <c r="M21"/>
  <c r="L21"/>
  <c r="M20"/>
  <c r="L20"/>
  <c r="M19"/>
  <c r="L19"/>
  <c r="L18"/>
  <c r="M59"/>
  <c r="M61"/>
  <c r="M60"/>
  <c r="L50"/>
  <c r="L51"/>
  <c r="L52"/>
  <c r="L60"/>
  <c r="L47"/>
  <c r="L48"/>
  <c r="L49"/>
  <c r="L59"/>
  <c r="L44"/>
  <c r="L45"/>
  <c r="L46"/>
  <c r="L58"/>
  <c r="E44"/>
  <c r="E55"/>
  <c r="E54"/>
  <c r="E53"/>
  <c r="E52"/>
  <c r="E51"/>
  <c r="E50"/>
  <c r="E49"/>
  <c r="E48"/>
  <c r="E47"/>
  <c r="E46"/>
  <c r="E45"/>
  <c r="H42"/>
  <c r="H45"/>
  <c r="H46"/>
  <c r="H47"/>
  <c r="H48"/>
  <c r="H49"/>
  <c r="H50"/>
  <c r="H51"/>
  <c r="H52"/>
  <c r="H53"/>
  <c r="H54"/>
  <c r="H55"/>
  <c r="H44"/>
  <c r="I61"/>
  <c r="H61"/>
  <c r="E61"/>
  <c r="D61"/>
  <c r="F61"/>
  <c r="I60"/>
  <c r="H60"/>
  <c r="E60"/>
  <c r="D60"/>
  <c r="F60"/>
  <c r="I59"/>
  <c r="H59"/>
  <c r="E59"/>
  <c r="D59"/>
  <c r="F59"/>
  <c r="H58"/>
  <c r="E58"/>
  <c r="D58"/>
  <c r="F58"/>
  <c r="F55"/>
  <c r="F54"/>
  <c r="F53"/>
  <c r="F52"/>
  <c r="F51"/>
  <c r="F50"/>
  <c r="F49"/>
  <c r="F48"/>
  <c r="F47"/>
  <c r="F46"/>
  <c r="F45"/>
  <c r="F44"/>
  <c r="E19"/>
  <c r="D19"/>
  <c r="F19"/>
  <c r="E20"/>
  <c r="D20"/>
  <c r="F20"/>
  <c r="E21"/>
  <c r="D21"/>
  <c r="F21"/>
  <c r="E18"/>
  <c r="D18"/>
  <c r="F18"/>
  <c r="H2"/>
  <c r="H5"/>
  <c r="H6"/>
  <c r="H7"/>
  <c r="H8"/>
  <c r="H9"/>
  <c r="H10"/>
  <c r="H11"/>
  <c r="H12"/>
  <c r="H13"/>
  <c r="H14"/>
  <c r="H15"/>
  <c r="H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4"/>
  <c r="F4"/>
  <c r="I21"/>
  <c r="I20"/>
  <c r="I19"/>
  <c r="H21"/>
  <c r="H20"/>
  <c r="H19"/>
  <c r="H18"/>
  <c r="H19" i="8"/>
  <c r="H18"/>
  <c r="H17"/>
  <c r="D18"/>
  <c r="D17"/>
  <c r="C17"/>
  <c r="F5"/>
  <c r="F6"/>
  <c r="F7"/>
  <c r="F8"/>
  <c r="F9"/>
  <c r="F10"/>
  <c r="F11"/>
  <c r="F12"/>
  <c r="F13"/>
  <c r="F14"/>
  <c r="F15"/>
  <c r="F4"/>
</calcChain>
</file>

<file path=xl/sharedStrings.xml><?xml version="1.0" encoding="utf-8"?>
<sst xmlns="http://schemas.openxmlformats.org/spreadsheetml/2006/main" count="339" uniqueCount="125">
  <si>
    <t>11/14/12 - qPCR #41: gene1 = Nono gene 2 = Cdkn1c</t>
    <phoneticPr fontId="4" type="noConversion"/>
  </si>
  <si>
    <t>Nono Avg 9/20/12</t>
    <phoneticPr fontId="4" type="noConversion"/>
  </si>
  <si>
    <t>HKG Corr Fold Change</t>
    <phoneticPr fontId="4" type="noConversion"/>
  </si>
  <si>
    <t>avg RWPE1 ∆CT</t>
    <phoneticPr fontId="4" type="noConversion"/>
  </si>
  <si>
    <t>electric repeat</t>
    <phoneticPr fontId="4" type="noConversion"/>
  </si>
  <si>
    <t xml:space="preserve">manual single </t>
    <phoneticPr fontId="4" type="noConversion"/>
  </si>
  <si>
    <t>avg RWPE1</t>
    <phoneticPr fontId="4" type="noConversion"/>
  </si>
  <si>
    <t>correlation</t>
    <phoneticPr fontId="4" type="noConversion"/>
  </si>
  <si>
    <t>Correlation of Nono from different runs</t>
    <phoneticPr fontId="4" type="noConversion"/>
  </si>
  <si>
    <t>Avg</t>
    <phoneticPr fontId="4" type="noConversion"/>
  </si>
  <si>
    <t>fold change</t>
    <phoneticPr fontId="4" type="noConversion"/>
  </si>
  <si>
    <t>avg</t>
    <phoneticPr fontId="4" type="noConversion"/>
  </si>
  <si>
    <t>FC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</si>
  <si>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</si>
  <si>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</si>
  <si>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</si>
  <si>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</si>
  <si>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</si>
  <si>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</si>
  <si>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</si>
  <si>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</si>
  <si>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</si>
  <si>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</si>
  <si>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</si>
  <si>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</si>
  <si>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</si>
  <si>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</si>
  <si>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</si>
  <si>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</si>
  <si>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</si>
  <si>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</si>
  <si>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</si>
  <si>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</si>
  <si>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</si>
  <si>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</si>
  <si>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</si>
  <si>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</si>
  <si>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</si>
  <si>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</si>
  <si>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</si>
  <si>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</si>
  <si>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</si>
  <si>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</si>
  <si>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</si>
  <si>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</si>
  <si>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</si>
  <si>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</si>
  <si>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</si>
  <si>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</si>
  <si>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</si>
  <si>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</si>
  <si>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</si>
  <si>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</si>
  <si>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</si>
  <si>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</si>
  <si>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</si>
  <si>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</si>
  <si>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</si>
  <si>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</si>
  <si>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</si>
  <si>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</si>
  <si>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</si>
  <si>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</si>
  <si>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</si>
  <si>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</si>
  <si>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</si>
  <si>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</si>
  <si>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</si>
  <si>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</si>
  <si>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</si>
  <si>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</si>
  <si>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</si>
  <si>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</si>
  <si>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</si>
  <si>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</si>
  <si>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</si>
  <si>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</si>
  <si>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</si>
  <si>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</si>
  <si>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</si>
  <si>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</si>
  <si>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</si>
  <si>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</si>
  <si>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</si>
  <si>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</si>
  <si>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</si>
  <si>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</si>
  <si>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N/A</t>
  </si>
  <si>
    <t>H2O</t>
    <phoneticPr fontId="4" type="noConversion"/>
  </si>
  <si>
    <t>gene 1</t>
    <phoneticPr fontId="4" type="noConversion"/>
  </si>
  <si>
    <t xml:space="preserve">H2O </t>
    <phoneticPr fontId="4" type="noConversion"/>
  </si>
  <si>
    <t>gene 2</t>
    <phoneticPr fontId="4" type="noConversion"/>
  </si>
  <si>
    <t>RT</t>
    <phoneticPr fontId="4" type="noConversion"/>
  </si>
  <si>
    <t>gene 1</t>
    <phoneticPr fontId="4" type="noConversion"/>
  </si>
  <si>
    <t>noRT</t>
    <phoneticPr fontId="4" type="noConversion"/>
  </si>
  <si>
    <t>noRT</t>
    <phoneticPr fontId="4" type="noConversion"/>
  </si>
  <si>
    <t>RWPE1</t>
    <phoneticPr fontId="4" type="noConversion"/>
  </si>
  <si>
    <t>CTPE</t>
    <phoneticPr fontId="4" type="noConversion"/>
  </si>
  <si>
    <t>CAsE-PE</t>
    <phoneticPr fontId="4" type="noConversion"/>
  </si>
  <si>
    <t>B26</t>
    <phoneticPr fontId="4" type="noConversion"/>
  </si>
  <si>
    <t>Gene 1</t>
    <phoneticPr fontId="4" type="noConversion"/>
  </si>
  <si>
    <t>average</t>
    <phoneticPr fontId="4" type="noConversion"/>
  </si>
  <si>
    <t>stdev</t>
    <phoneticPr fontId="4" type="noConversion"/>
  </si>
  <si>
    <t>noRT-avg</t>
    <phoneticPr fontId="4" type="noConversion"/>
  </si>
  <si>
    <t>Well</t>
    <phoneticPr fontId="4" type="noConversion"/>
  </si>
  <si>
    <t>CT</t>
    <phoneticPr fontId="4" type="noConversion"/>
  </si>
  <si>
    <t>Tm</t>
    <phoneticPr fontId="4" type="noConversion"/>
  </si>
  <si>
    <t>sample type</t>
    <phoneticPr fontId="4" type="noConversion"/>
  </si>
  <si>
    <t>gene ID</t>
    <phoneticPr fontId="4" type="noConversion"/>
  </si>
  <si>
    <t>CV</t>
    <phoneticPr fontId="4" type="noConversion"/>
  </si>
  <si>
    <t>RWPE1</t>
  </si>
  <si>
    <t>RWPE1</t>
    <phoneticPr fontId="4" type="noConversion"/>
  </si>
  <si>
    <t>CTPE</t>
  </si>
  <si>
    <t>CTPE</t>
    <phoneticPr fontId="4" type="noConversion"/>
  </si>
  <si>
    <t>CAsE-PE</t>
  </si>
  <si>
    <t>CAsE-PE</t>
    <phoneticPr fontId="4" type="noConversion"/>
  </si>
  <si>
    <t>B26</t>
  </si>
  <si>
    <t>B26</t>
    <phoneticPr fontId="4" type="noConversion"/>
  </si>
  <si>
    <t>pval (to RWPE1)</t>
    <phoneticPr fontId="4" type="noConversion"/>
  </si>
  <si>
    <t>∆CT          (GOI-HKG)</t>
    <phoneticPr fontId="4" type="noConversion"/>
  </si>
  <si>
    <t>average 9/20 runs</t>
    <phoneticPr fontId="4" type="noConversion"/>
  </si>
  <si>
    <t>Gene 2</t>
    <phoneticPr fontId="4" type="noConversion"/>
  </si>
  <si>
    <t>Nono</t>
    <phoneticPr fontId="4" type="noConversion"/>
  </si>
  <si>
    <t>Cdkn1c</t>
    <phoneticPr fontId="4" type="noConversion"/>
  </si>
  <si>
    <t>Nono from 11/14/12</t>
    <phoneticPr fontId="4" type="noConversion"/>
  </si>
</sst>
</file>

<file path=xl/styles.xml><?xml version="1.0" encoding="utf-8"?>
<styleSheet xmlns="http://schemas.openxmlformats.org/spreadsheetml/2006/main">
  <numFmts count="1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"/>
    <numFmt numFmtId="170" formatCode="###0.00;\-###0.00"/>
    <numFmt numFmtId="171" formatCode="0.00%"/>
    <numFmt numFmtId="172" formatCode="0.000"/>
    <numFmt numFmtId="173" formatCode="0"/>
    <numFmt numFmtId="176" formatCode="0.0"/>
    <numFmt numFmtId="178" formatCode="0.00"/>
    <numFmt numFmtId="179" formatCode="0.000000"/>
    <numFmt numFmtId="181" formatCode="0.00000"/>
    <numFmt numFmtId="184" formatCode="0.00"/>
    <numFmt numFmtId="185" formatCode="m/d/yy"/>
    <numFmt numFmtId="186" formatCode="0.0000000"/>
    <numFmt numFmtId="188" formatCode="0.00000"/>
    <numFmt numFmtId="189" formatCode="0.00"/>
  </numFmts>
  <fonts count="7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170" fontId="0" fillId="0" borderId="0" xfId="0" applyNumberFormat="1" applyAlignment="1" applyProtection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172" fontId="0" fillId="0" borderId="0" xfId="0" applyNumberFormat="1"/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49" fontId="0" fillId="2" borderId="0" xfId="0" applyNumberFormat="1" applyFill="1" applyAlignment="1" applyProtection="1">
      <alignment vertical="top"/>
    </xf>
    <xf numFmtId="170" fontId="0" fillId="2" borderId="0" xfId="0" applyNumberFormat="1" applyFill="1" applyAlignment="1" applyProtection="1">
      <alignment vertical="top"/>
    </xf>
    <xf numFmtId="0" fontId="0" fillId="2" borderId="0" xfId="0" applyFill="1"/>
    <xf numFmtId="49" fontId="0" fillId="3" borderId="0" xfId="0" applyNumberFormat="1" applyFill="1" applyAlignment="1" applyProtection="1">
      <alignment vertical="top"/>
    </xf>
    <xf numFmtId="170" fontId="0" fillId="3" borderId="0" xfId="0" applyNumberFormat="1" applyFill="1" applyAlignment="1" applyProtection="1">
      <alignment vertical="top"/>
    </xf>
    <xf numFmtId="0" fontId="0" fillId="3" borderId="0" xfId="0" applyFill="1"/>
    <xf numFmtId="0" fontId="2" fillId="0" borderId="0" xfId="0" applyFont="1"/>
    <xf numFmtId="0" fontId="2" fillId="0" borderId="1" xfId="0" applyFont="1" applyBorder="1"/>
    <xf numFmtId="49" fontId="0" fillId="3" borderId="1" xfId="0" applyNumberFormat="1" applyFill="1" applyBorder="1" applyAlignment="1" applyProtection="1">
      <alignment vertical="top"/>
    </xf>
    <xf numFmtId="170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2" xfId="0" applyNumberFormat="1" applyFill="1" applyBorder="1" applyAlignment="1" applyProtection="1">
      <alignment vertical="top"/>
    </xf>
    <xf numFmtId="170" fontId="0" fillId="2" borderId="2" xfId="0" applyNumberFormat="1" applyFill="1" applyBorder="1" applyAlignment="1" applyProtection="1">
      <alignment vertical="top"/>
    </xf>
    <xf numFmtId="0" fontId="0" fillId="2" borderId="2" xfId="0" applyFill="1" applyBorder="1"/>
    <xf numFmtId="49" fontId="0" fillId="3" borderId="2" xfId="0" applyNumberFormat="1" applyFill="1" applyBorder="1" applyAlignment="1" applyProtection="1">
      <alignment vertical="top"/>
    </xf>
    <xf numFmtId="170" fontId="0" fillId="3" borderId="2" xfId="0" applyNumberFormat="1" applyFill="1" applyBorder="1" applyAlignment="1" applyProtection="1">
      <alignment vertical="top"/>
    </xf>
    <xf numFmtId="0" fontId="0" fillId="3" borderId="2" xfId="0" applyFill="1" applyBorder="1"/>
    <xf numFmtId="0" fontId="5" fillId="0" borderId="0" xfId="0" applyFont="1"/>
    <xf numFmtId="171" fontId="0" fillId="0" borderId="0" xfId="0" applyNumberFormat="1" applyAlignment="1">
      <alignment horizontal="center"/>
    </xf>
    <xf numFmtId="0" fontId="2" fillId="3" borderId="0" xfId="0" applyFont="1" applyFill="1"/>
    <xf numFmtId="0" fontId="0" fillId="3" borderId="0" xfId="0" applyFill="1" applyAlignment="1">
      <alignment horizontal="center"/>
    </xf>
    <xf numFmtId="171" fontId="0" fillId="0" borderId="0" xfId="0" applyNumberFormat="1" applyAlignment="1">
      <alignment horizontal="center"/>
    </xf>
    <xf numFmtId="0" fontId="0" fillId="0" borderId="2" xfId="0" applyBorder="1"/>
    <xf numFmtId="169" fontId="0" fillId="0" borderId="2" xfId="0" applyNumberFormat="1" applyBorder="1" applyAlignment="1">
      <alignment horizontal="center"/>
    </xf>
    <xf numFmtId="171" fontId="0" fillId="0" borderId="2" xfId="0" applyNumberFormat="1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9" fontId="0" fillId="0" borderId="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0" fontId="6" fillId="3" borderId="0" xfId="0" applyFont="1" applyFill="1"/>
    <xf numFmtId="169" fontId="0" fillId="0" borderId="2" xfId="0" applyNumberFormat="1" applyBorder="1" applyAlignment="1">
      <alignment horizontal="center"/>
    </xf>
    <xf numFmtId="14" fontId="0" fillId="0" borderId="0" xfId="0" applyNumberFormat="1"/>
    <xf numFmtId="2" fontId="0" fillId="0" borderId="0" xfId="0" applyNumberFormat="1"/>
    <xf numFmtId="0" fontId="3" fillId="0" borderId="0" xfId="0" applyFont="1" applyFill="1" applyBorder="1" applyAlignment="1">
      <alignment horizontal="center" wrapText="1"/>
    </xf>
    <xf numFmtId="16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4" xfId="0" applyBorder="1" applyAlignment="1">
      <alignment horizontal="right"/>
    </xf>
    <xf numFmtId="169" fontId="0" fillId="0" borderId="5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49" fontId="0" fillId="2" borderId="0" xfId="0" applyNumberFormat="1" applyFill="1" applyAlignment="1" applyProtection="1">
      <alignment horizontal="center" vertical="top"/>
    </xf>
    <xf numFmtId="168" fontId="0" fillId="3" borderId="1" xfId="0" applyNumberFormat="1" applyFill="1" applyBorder="1" applyAlignment="1" applyProtection="1">
      <alignment horizontal="center" vertical="top"/>
    </xf>
    <xf numFmtId="168" fontId="0" fillId="2" borderId="0" xfId="0" applyNumberFormat="1" applyFill="1" applyAlignment="1" applyProtection="1">
      <alignment horizontal="center" vertical="top"/>
    </xf>
    <xf numFmtId="168" fontId="0" fillId="2" borderId="2" xfId="0" applyNumberFormat="1" applyFill="1" applyBorder="1" applyAlignment="1" applyProtection="1">
      <alignment horizontal="center" vertical="top"/>
    </xf>
    <xf numFmtId="49" fontId="0" fillId="2" borderId="2" xfId="0" applyNumberFormat="1" applyFill="1" applyBorder="1" applyAlignment="1" applyProtection="1">
      <alignment horizontal="center" vertical="top"/>
    </xf>
    <xf numFmtId="168" fontId="0" fillId="3" borderId="0" xfId="0" applyNumberFormat="1" applyFill="1" applyAlignment="1" applyProtection="1">
      <alignment horizontal="center" vertical="top"/>
    </xf>
    <xf numFmtId="168" fontId="0" fillId="3" borderId="2" xfId="0" applyNumberFormat="1" applyFill="1" applyBorder="1" applyAlignment="1" applyProtection="1">
      <alignment horizontal="center" vertical="top"/>
    </xf>
    <xf numFmtId="49" fontId="0" fillId="3" borderId="0" xfId="0" applyNumberFormat="1" applyFill="1" applyAlignment="1" applyProtection="1">
      <alignment horizontal="center" vertical="top"/>
    </xf>
    <xf numFmtId="168" fontId="0" fillId="0" borderId="0" xfId="0" applyNumberFormat="1"/>
    <xf numFmtId="169" fontId="0" fillId="0" borderId="0" xfId="0" applyNumberFormat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78" fontId="0" fillId="0" borderId="0" xfId="0" applyNumberFormat="1" applyAlignment="1">
      <alignment horizontal="center"/>
    </xf>
    <xf numFmtId="181" fontId="0" fillId="0" borderId="0" xfId="0" applyNumberFormat="1"/>
    <xf numFmtId="184" fontId="0" fillId="0" borderId="0" xfId="0" applyNumberFormat="1"/>
    <xf numFmtId="185" fontId="0" fillId="0" borderId="0" xfId="0" applyNumberFormat="1"/>
    <xf numFmtId="189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</dxfs>
  <tableStyles count="0" defaultTableStyle="TableStyleMedium9"/>
  <colors>
    <mruColors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</c:v>
          </c:tx>
          <c:spPr>
            <a:ln w="28575">
              <a:noFill/>
            </a:ln>
          </c:spPr>
          <c:yVal>
            <c:numRef>
              <c:f>'Raw Data'!$B$5:$B$16</c:f>
              <c:numCache>
                <c:formatCode>##.00</c:formatCode>
                <c:ptCount val="12"/>
                <c:pt idx="0">
                  <c:v>18.69925395682193</c:v>
                </c:pt>
                <c:pt idx="1">
                  <c:v>18.70643773721112</c:v>
                </c:pt>
                <c:pt idx="2">
                  <c:v>18.90970114532442</c:v>
                </c:pt>
                <c:pt idx="3">
                  <c:v>18.66611844665729</c:v>
                </c:pt>
                <c:pt idx="4">
                  <c:v>18.59969735774147</c:v>
                </c:pt>
                <c:pt idx="5">
                  <c:v>19.08833824410204</c:v>
                </c:pt>
                <c:pt idx="6">
                  <c:v>18.90649564236722</c:v>
                </c:pt>
                <c:pt idx="7">
                  <c:v>18.79476840838203</c:v>
                </c:pt>
                <c:pt idx="8">
                  <c:v>18.66640158297622</c:v>
                </c:pt>
                <c:pt idx="9">
                  <c:v>18.9116530604241</c:v>
                </c:pt>
                <c:pt idx="10">
                  <c:v>18.856955189345</c:v>
                </c:pt>
                <c:pt idx="11">
                  <c:v>18.32123061094458</c:v>
                </c:pt>
              </c:numCache>
            </c:numRef>
          </c:yVal>
        </c:ser>
        <c:ser>
          <c:idx val="1"/>
          <c:order val="1"/>
          <c:tx>
            <c:v>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Data'!$B$17:$B$28</c:f>
              <c:numCache>
                <c:formatCode>##.00</c:formatCode>
                <c:ptCount val="12"/>
                <c:pt idx="0">
                  <c:v>18.65338950048863</c:v>
                </c:pt>
                <c:pt idx="1">
                  <c:v>18.72908500237109</c:v>
                </c:pt>
                <c:pt idx="2">
                  <c:v>18.88573050623827</c:v>
                </c:pt>
                <c:pt idx="3">
                  <c:v>18.46437937602532</c:v>
                </c:pt>
                <c:pt idx="4">
                  <c:v>18.59800605354826</c:v>
                </c:pt>
                <c:pt idx="5">
                  <c:v>19.07437712276337</c:v>
                </c:pt>
                <c:pt idx="6">
                  <c:v>18.85697033025984</c:v>
                </c:pt>
                <c:pt idx="7">
                  <c:v>18.900870676655</c:v>
                </c:pt>
                <c:pt idx="8">
                  <c:v>18.47471229248844</c:v>
                </c:pt>
                <c:pt idx="9">
                  <c:v>18.99816660264196</c:v>
                </c:pt>
                <c:pt idx="10">
                  <c:v>18.90951224938557</c:v>
                </c:pt>
                <c:pt idx="11">
                  <c:v>18.39511810841743</c:v>
                </c:pt>
              </c:numCache>
            </c:numRef>
          </c:yVal>
        </c:ser>
        <c:ser>
          <c:idx val="2"/>
          <c:order val="2"/>
          <c:tx>
            <c:v>E</c:v>
          </c:tx>
          <c:spPr>
            <a:ln w="28575">
              <a:noFill/>
            </a:ln>
          </c:spPr>
          <c:yVal>
            <c:numRef>
              <c:f>'Raw Data'!$B$41:$B$52</c:f>
              <c:numCache>
                <c:formatCode>##.00</c:formatCode>
                <c:ptCount val="12"/>
                <c:pt idx="0">
                  <c:v>28.20518162237938</c:v>
                </c:pt>
                <c:pt idx="1">
                  <c:v>25.7849913483073</c:v>
                </c:pt>
                <c:pt idx="2">
                  <c:v>25.33229256509124</c:v>
                </c:pt>
                <c:pt idx="3">
                  <c:v>27.63845559016222</c:v>
                </c:pt>
                <c:pt idx="4">
                  <c:v>28.4837903427027</c:v>
                </c:pt>
                <c:pt idx="5">
                  <c:v>26.08015028785846</c:v>
                </c:pt>
                <c:pt idx="6">
                  <c:v>25.2223848972173</c:v>
                </c:pt>
                <c:pt idx="7">
                  <c:v>28.0799569497455</c:v>
                </c:pt>
                <c:pt idx="8">
                  <c:v>28.38613149822187</c:v>
                </c:pt>
                <c:pt idx="9">
                  <c:v>25.93717187281403</c:v>
                </c:pt>
                <c:pt idx="10">
                  <c:v>25.37129191058832</c:v>
                </c:pt>
                <c:pt idx="11">
                  <c:v>28.03142518853593</c:v>
                </c:pt>
              </c:numCache>
            </c:numRef>
          </c:yVal>
        </c:ser>
        <c:ser>
          <c:idx val="3"/>
          <c:order val="3"/>
          <c:tx>
            <c:v>F</c:v>
          </c:tx>
          <c:spPr>
            <a:ln w="28575">
              <a:noFill/>
            </a:ln>
          </c:spPr>
          <c:yVal>
            <c:numRef>
              <c:f>'Raw Data'!$B$53:$B$64</c:f>
              <c:numCache>
                <c:formatCode>##.00</c:formatCode>
                <c:ptCount val="12"/>
                <c:pt idx="0">
                  <c:v>28.66343608949601</c:v>
                </c:pt>
                <c:pt idx="1">
                  <c:v>25.94360798753207</c:v>
                </c:pt>
                <c:pt idx="2">
                  <c:v>25.42346024627673</c:v>
                </c:pt>
                <c:pt idx="3">
                  <c:v>28.00636646025981</c:v>
                </c:pt>
                <c:pt idx="4">
                  <c:v>28.68740716356181</c:v>
                </c:pt>
                <c:pt idx="5">
                  <c:v>26.12360005094597</c:v>
                </c:pt>
                <c:pt idx="6">
                  <c:v>25.52247496096901</c:v>
                </c:pt>
                <c:pt idx="7">
                  <c:v>28.17760405006414</c:v>
                </c:pt>
                <c:pt idx="8">
                  <c:v>28.47981366250993</c:v>
                </c:pt>
                <c:pt idx="9">
                  <c:v>26.02326005128181</c:v>
                </c:pt>
                <c:pt idx="10">
                  <c:v>25.29368138027397</c:v>
                </c:pt>
                <c:pt idx="11">
                  <c:v>28.20061678468086</c:v>
                </c:pt>
              </c:numCache>
            </c:numRef>
          </c:yVal>
        </c:ser>
        <c:axId val="96435816"/>
        <c:axId val="641632712"/>
      </c:scatterChart>
      <c:valAx>
        <c:axId val="96435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</c:title>
        <c:tickLblPos val="nextTo"/>
        <c:crossAx val="641632712"/>
        <c:crosses val="autoZero"/>
        <c:crossBetween val="midCat"/>
      </c:valAx>
      <c:valAx>
        <c:axId val="6416327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</c:title>
        <c:numFmt formatCode="0" sourceLinked="0"/>
        <c:tickLblPos val="nextTo"/>
        <c:crossAx val="964358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Cdkn1c- HKG Corrected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Analysis!$L$44:$L$46</c:f>
              <c:numCache>
                <c:formatCode>0.00</c:formatCode>
                <c:ptCount val="3"/>
                <c:pt idx="0">
                  <c:v>1.080023580722735</c:v>
                </c:pt>
                <c:pt idx="1">
                  <c:v>0.921657666524013</c:v>
                </c:pt>
                <c:pt idx="2">
                  <c:v>1.004609133443573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Analysis!$L$47:$L$49</c:f>
              <c:numCache>
                <c:formatCode>0.00</c:formatCode>
                <c:ptCount val="3"/>
                <c:pt idx="0">
                  <c:v>6.600208688517591</c:v>
                </c:pt>
                <c:pt idx="1">
                  <c:v>7.20267322702115</c:v>
                </c:pt>
                <c:pt idx="2">
                  <c:v>7.178805491830554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Analysis!$L$50:$L$52</c:f>
              <c:numCache>
                <c:formatCode>0.00</c:formatCode>
                <c:ptCount val="3"/>
                <c:pt idx="0">
                  <c:v>10.47508001645215</c:v>
                </c:pt>
                <c:pt idx="1">
                  <c:v>10.3988565642702</c:v>
                </c:pt>
                <c:pt idx="2">
                  <c:v>10.70191457490835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Analysis!$L$53:$L$55</c:f>
              <c:numCache>
                <c:formatCode>0.00</c:formatCode>
                <c:ptCount val="3"/>
                <c:pt idx="0">
                  <c:v>1.528257688606151</c:v>
                </c:pt>
                <c:pt idx="1">
                  <c:v>1.503254192088404</c:v>
                </c:pt>
                <c:pt idx="2">
                  <c:v>1.080128766559966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Analysis!$L$58:$L$61</c:f>
              <c:numCache>
                <c:formatCode>0.00</c:formatCode>
                <c:ptCount val="4"/>
                <c:pt idx="0" formatCode="0">
                  <c:v>1</c:v>
                </c:pt>
                <c:pt idx="1">
                  <c:v>6.988240701178558</c:v>
                </c:pt>
                <c:pt idx="2">
                  <c:v>10.5244999969524</c:v>
                </c:pt>
                <c:pt idx="3">
                  <c:v>1.353842619904292</c:v>
                </c:pt>
              </c:numCache>
            </c:numRef>
          </c:yVal>
        </c:ser>
        <c:axId val="640971928"/>
        <c:axId val="512820520"/>
      </c:scatterChart>
      <c:valAx>
        <c:axId val="640971928"/>
        <c:scaling>
          <c:orientation val="minMax"/>
        </c:scaling>
        <c:delete val="1"/>
        <c:axPos val="b"/>
        <c:numFmt formatCode="General" sourceLinked="1"/>
        <c:tickLblPos val="nextTo"/>
        <c:crossAx val="512820520"/>
        <c:crosses val="autoZero"/>
        <c:crossBetween val="midCat"/>
      </c:valAx>
      <c:valAx>
        <c:axId val="512820520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</c:title>
        <c:numFmt formatCode="0.0" sourceLinked="0"/>
        <c:tickLblPos val="nextTo"/>
        <c:crossAx val="6409719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Nono - HKG Corrected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0.958547432492084</c:v>
                </c:pt>
                <c:pt idx="1">
                  <c:v>1.011426687972809</c:v>
                </c:pt>
                <c:pt idx="2">
                  <c:v>1.031459031231208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0.931406004256266</c:v>
                </c:pt>
                <c:pt idx="1">
                  <c:v>0.723911767850883</c:v>
                </c:pt>
                <c:pt idx="2">
                  <c:v>0.790224031457494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0.822180825491863</c:v>
                </c:pt>
                <c:pt idx="1">
                  <c:v>0.831339963871926</c:v>
                </c:pt>
                <c:pt idx="2">
                  <c:v>0.830475629660062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1.035261010109708</c:v>
                </c:pt>
                <c:pt idx="1">
                  <c:v>0.851113780097133</c:v>
                </c:pt>
                <c:pt idx="2">
                  <c:v>1.195048440152389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</c:formatCode>
                <c:ptCount val="4"/>
                <c:pt idx="0">
                  <c:v>1.000000000000001</c:v>
                </c:pt>
                <c:pt idx="1">
                  <c:v>0.81069650528622</c:v>
                </c:pt>
                <c:pt idx="2">
                  <c:v>0.827988487521382</c:v>
                </c:pt>
                <c:pt idx="3">
                  <c:v>1.017359230524874</c:v>
                </c:pt>
              </c:numCache>
            </c:numRef>
          </c:yVal>
        </c:ser>
        <c:axId val="641166616"/>
        <c:axId val="641078456"/>
      </c:scatterChart>
      <c:valAx>
        <c:axId val="641166616"/>
        <c:scaling>
          <c:orientation val="minMax"/>
        </c:scaling>
        <c:delete val="1"/>
        <c:axPos val="b"/>
        <c:numFmt formatCode="General" sourceLinked="1"/>
        <c:tickLblPos val="nextTo"/>
        <c:crossAx val="641078456"/>
        <c:crosses val="autoZero"/>
        <c:crossBetween val="midCat"/>
      </c:valAx>
      <c:valAx>
        <c:axId val="641078456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</c:title>
        <c:numFmt formatCode="0.0" sourceLinked="0"/>
        <c:tickLblPos val="nextTo"/>
        <c:crossAx val="6411666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549424759405074"/>
                  <c:y val="-0.0354669728783902"/>
                </c:manualLayout>
              </c:layout>
              <c:numFmt formatCode="General" sourceLinked="0"/>
            </c:trendlineLbl>
          </c:trendline>
          <c:xVal>
            <c:numRef>
              <c:f>'HKG selection'!$B$4:$B$15</c:f>
              <c:numCache>
                <c:formatCode>0.00</c:formatCode>
                <c:ptCount val="12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  <c:pt idx="3">
                  <c:v>18.79036212913639</c:v>
                </c:pt>
                <c:pt idx="4">
                  <c:v>19.0578526860639</c:v>
                </c:pt>
                <c:pt idx="5">
                  <c:v>19.03775302642336</c:v>
                </c:pt>
                <c:pt idx="6">
                  <c:v>18.9103242850871</c:v>
                </c:pt>
                <c:pt idx="7">
                  <c:v>19.0999498596079</c:v>
                </c:pt>
                <c:pt idx="8">
                  <c:v>18.96181435058764</c:v>
                </c:pt>
                <c:pt idx="9">
                  <c:v>18.59331268504329</c:v>
                </c:pt>
                <c:pt idx="10">
                  <c:v>18.77190997561214</c:v>
                </c:pt>
                <c:pt idx="11">
                  <c:v>18.66592839253399</c:v>
                </c:pt>
              </c:numCache>
            </c:numRef>
          </c:xVal>
          <c:yVal>
            <c:numRef>
              <c:f>'HKG selection'!$C$4:$C$15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</c:ser>
        <c:axId val="607961992"/>
        <c:axId val="518734568"/>
      </c:scatterChart>
      <c:valAx>
        <c:axId val="607961992"/>
        <c:scaling>
          <c:orientation val="minMax"/>
        </c:scaling>
        <c:axPos val="b"/>
        <c:numFmt formatCode="0.0" sourceLinked="0"/>
        <c:tickLblPos val="nextTo"/>
        <c:crossAx val="518734568"/>
        <c:crosses val="autoZero"/>
        <c:crossBetween val="midCat"/>
      </c:valAx>
      <c:valAx>
        <c:axId val="518734568"/>
        <c:scaling>
          <c:orientation val="minMax"/>
        </c:scaling>
        <c:axPos val="l"/>
        <c:numFmt formatCode="0.0" sourceLinked="0"/>
        <c:tickLblPos val="nextTo"/>
        <c:crossAx val="607961992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B vs 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Data'!$B$5:$B$16</c:f>
              <c:numCache>
                <c:formatCode>##.00</c:formatCode>
                <c:ptCount val="12"/>
                <c:pt idx="0">
                  <c:v>18.69925395682193</c:v>
                </c:pt>
                <c:pt idx="1">
                  <c:v>18.70643773721112</c:v>
                </c:pt>
                <c:pt idx="2">
                  <c:v>18.90970114532442</c:v>
                </c:pt>
                <c:pt idx="3">
                  <c:v>18.66611844665729</c:v>
                </c:pt>
                <c:pt idx="4">
                  <c:v>18.59969735774147</c:v>
                </c:pt>
                <c:pt idx="5">
                  <c:v>19.08833824410204</c:v>
                </c:pt>
                <c:pt idx="6">
                  <c:v>18.90649564236722</c:v>
                </c:pt>
                <c:pt idx="7">
                  <c:v>18.79476840838203</c:v>
                </c:pt>
                <c:pt idx="8">
                  <c:v>18.66640158297622</c:v>
                </c:pt>
                <c:pt idx="9">
                  <c:v>18.9116530604241</c:v>
                </c:pt>
                <c:pt idx="10">
                  <c:v>18.856955189345</c:v>
                </c:pt>
                <c:pt idx="11">
                  <c:v>18.32123061094458</c:v>
                </c:pt>
              </c:numCache>
            </c:numRef>
          </c:xVal>
          <c:yVal>
            <c:numRef>
              <c:f>'Raw Data'!$B$17:$B$28</c:f>
              <c:numCache>
                <c:formatCode>##.00</c:formatCode>
                <c:ptCount val="12"/>
                <c:pt idx="0">
                  <c:v>18.65338950048863</c:v>
                </c:pt>
                <c:pt idx="1">
                  <c:v>18.72908500237109</c:v>
                </c:pt>
                <c:pt idx="2">
                  <c:v>18.88573050623827</c:v>
                </c:pt>
                <c:pt idx="3">
                  <c:v>18.46437937602532</c:v>
                </c:pt>
                <c:pt idx="4">
                  <c:v>18.59800605354826</c:v>
                </c:pt>
                <c:pt idx="5">
                  <c:v>19.07437712276337</c:v>
                </c:pt>
                <c:pt idx="6">
                  <c:v>18.85697033025984</c:v>
                </c:pt>
                <c:pt idx="7">
                  <c:v>18.900870676655</c:v>
                </c:pt>
                <c:pt idx="8">
                  <c:v>18.47471229248844</c:v>
                </c:pt>
                <c:pt idx="9">
                  <c:v>18.99816660264196</c:v>
                </c:pt>
                <c:pt idx="10">
                  <c:v>18.90951224938557</c:v>
                </c:pt>
                <c:pt idx="11">
                  <c:v>18.39511810841743</c:v>
                </c:pt>
              </c:numCache>
            </c:numRef>
          </c:yVal>
        </c:ser>
        <c:axId val="560950440"/>
        <c:axId val="560050728"/>
      </c:scatterChart>
      <c:valAx>
        <c:axId val="560950440"/>
        <c:scaling>
          <c:orientation val="minMax"/>
          <c:max val="20.0"/>
          <c:min val="18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</c:title>
        <c:numFmt formatCode="0" sourceLinked="0"/>
        <c:tickLblPos val="nextTo"/>
        <c:crossAx val="560050728"/>
        <c:crosses val="autoZero"/>
        <c:crossBetween val="midCat"/>
        <c:majorUnit val="1.0"/>
      </c:valAx>
      <c:valAx>
        <c:axId val="560050728"/>
        <c:scaling>
          <c:orientation val="minMax"/>
          <c:max val="20.0"/>
          <c:min val="18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</c:title>
        <c:numFmt formatCode="0" sourceLinked="0"/>
        <c:tickLblPos val="nextTo"/>
        <c:crossAx val="560950440"/>
        <c:crosses val="autoZero"/>
        <c:crossBetween val="midCat"/>
        <c:majorUnit val="1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E vs F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60773403324584"/>
                  <c:y val="0.0337973899095946"/>
                </c:manualLayout>
              </c:layout>
              <c:numFmt formatCode="General" sourceLinked="0"/>
            </c:trendlineLbl>
          </c:trendline>
          <c:xVal>
            <c:numRef>
              <c:f>'Raw Data'!$B$41:$B$52</c:f>
              <c:numCache>
                <c:formatCode>##.00</c:formatCode>
                <c:ptCount val="12"/>
                <c:pt idx="0">
                  <c:v>28.20518162237938</c:v>
                </c:pt>
                <c:pt idx="1">
                  <c:v>25.7849913483073</c:v>
                </c:pt>
                <c:pt idx="2">
                  <c:v>25.33229256509124</c:v>
                </c:pt>
                <c:pt idx="3">
                  <c:v>27.63845559016222</c:v>
                </c:pt>
                <c:pt idx="4">
                  <c:v>28.4837903427027</c:v>
                </c:pt>
                <c:pt idx="5">
                  <c:v>26.08015028785846</c:v>
                </c:pt>
                <c:pt idx="6">
                  <c:v>25.2223848972173</c:v>
                </c:pt>
                <c:pt idx="7">
                  <c:v>28.0799569497455</c:v>
                </c:pt>
                <c:pt idx="8">
                  <c:v>28.38613149822187</c:v>
                </c:pt>
                <c:pt idx="9">
                  <c:v>25.93717187281403</c:v>
                </c:pt>
                <c:pt idx="10">
                  <c:v>25.37129191058832</c:v>
                </c:pt>
                <c:pt idx="11">
                  <c:v>28.03142518853593</c:v>
                </c:pt>
              </c:numCache>
            </c:numRef>
          </c:xVal>
          <c:yVal>
            <c:numRef>
              <c:f>'Raw Data'!$B$53:$B$64</c:f>
              <c:numCache>
                <c:formatCode>##.00</c:formatCode>
                <c:ptCount val="12"/>
                <c:pt idx="0">
                  <c:v>28.66343608949601</c:v>
                </c:pt>
                <c:pt idx="1">
                  <c:v>25.94360798753207</c:v>
                </c:pt>
                <c:pt idx="2">
                  <c:v>25.42346024627673</c:v>
                </c:pt>
                <c:pt idx="3">
                  <c:v>28.00636646025981</c:v>
                </c:pt>
                <c:pt idx="4">
                  <c:v>28.68740716356181</c:v>
                </c:pt>
                <c:pt idx="5">
                  <c:v>26.12360005094597</c:v>
                </c:pt>
                <c:pt idx="6">
                  <c:v>25.52247496096901</c:v>
                </c:pt>
                <c:pt idx="7">
                  <c:v>28.17760405006414</c:v>
                </c:pt>
                <c:pt idx="8">
                  <c:v>28.47981366250993</c:v>
                </c:pt>
                <c:pt idx="9">
                  <c:v>26.02326005128181</c:v>
                </c:pt>
                <c:pt idx="10">
                  <c:v>25.29368138027397</c:v>
                </c:pt>
                <c:pt idx="11">
                  <c:v>28.20061678468086</c:v>
                </c:pt>
              </c:numCache>
            </c:numRef>
          </c:yVal>
        </c:ser>
        <c:axId val="611393880"/>
        <c:axId val="648816808"/>
      </c:scatterChart>
      <c:valAx>
        <c:axId val="611393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layout/>
        </c:title>
        <c:numFmt formatCode="0" sourceLinked="0"/>
        <c:tickLblPos val="nextTo"/>
        <c:crossAx val="648816808"/>
        <c:crosses val="autoZero"/>
        <c:crossBetween val="midCat"/>
        <c:majorUnit val="1.0"/>
      </c:valAx>
      <c:valAx>
        <c:axId val="6488168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layout/>
        </c:title>
        <c:numFmt formatCode="0" sourceLinked="0"/>
        <c:tickLblPos val="nextTo"/>
        <c:crossAx val="611393880"/>
        <c:crosses val="autoZero"/>
        <c:crossBetween val="midCat"/>
        <c:majorUnit val="1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0.0324310680895114</c:v>
                  </c:pt>
                  <c:pt idx="1">
                    <c:v>0.00119593273673326</c:v>
                  </c:pt>
                  <c:pt idx="2">
                    <c:v>0.135544797184657</c:v>
                  </c:pt>
                  <c:pt idx="3">
                    <c:v>0.0160140347705235</c:v>
                  </c:pt>
                  <c:pt idx="4">
                    <c:v>0.00987200357417889</c:v>
                  </c:pt>
                  <c:pt idx="5">
                    <c:v>0.0611743123659118</c:v>
                  </c:pt>
                  <c:pt idx="6">
                    <c:v>0.0169498014475822</c:v>
                  </c:pt>
                  <c:pt idx="7">
                    <c:v>0.035019684032478</c:v>
                  </c:pt>
                  <c:pt idx="8">
                    <c:v>0.0371634535533047</c:v>
                  </c:pt>
                  <c:pt idx="9">
                    <c:v>0.142651064873496</c:v>
                  </c:pt>
                  <c:pt idx="10">
                    <c:v>0.0750256333952945</c:v>
                  </c:pt>
                  <c:pt idx="11">
                    <c:v>0.0522463505060814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0.0324310680895114</c:v>
                  </c:pt>
                  <c:pt idx="1">
                    <c:v>0.00119593273673326</c:v>
                  </c:pt>
                  <c:pt idx="2">
                    <c:v>0.135544797184657</c:v>
                  </c:pt>
                  <c:pt idx="3">
                    <c:v>0.0160140347705235</c:v>
                  </c:pt>
                  <c:pt idx="4">
                    <c:v>0.00987200357417889</c:v>
                  </c:pt>
                  <c:pt idx="5">
                    <c:v>0.0611743123659118</c:v>
                  </c:pt>
                  <c:pt idx="6">
                    <c:v>0.0169498014475822</c:v>
                  </c:pt>
                  <c:pt idx="7">
                    <c:v>0.035019684032478</c:v>
                  </c:pt>
                  <c:pt idx="8">
                    <c:v>0.0371634535533047</c:v>
                  </c:pt>
                  <c:pt idx="9">
                    <c:v>0.142651064873496</c:v>
                  </c:pt>
                  <c:pt idx="10">
                    <c:v>0.0750256333952945</c:v>
                  </c:pt>
                  <c:pt idx="11">
                    <c:v>0.0522463505060814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18.67632172865528</c:v>
                </c:pt>
                <c:pt idx="1">
                  <c:v>18.59885170564486</c:v>
                </c:pt>
                <c:pt idx="2">
                  <c:v>18.57055693773233</c:v>
                </c:pt>
                <c:pt idx="3">
                  <c:v>18.7177613697911</c:v>
                </c:pt>
                <c:pt idx="4">
                  <c:v>19.08135768343271</c:v>
                </c:pt>
                <c:pt idx="5">
                  <c:v>18.95490983153303</c:v>
                </c:pt>
                <c:pt idx="6">
                  <c:v>18.89771582578135</c:v>
                </c:pt>
                <c:pt idx="7">
                  <c:v>18.88173298631353</c:v>
                </c:pt>
                <c:pt idx="8">
                  <c:v>18.88323371936529</c:v>
                </c:pt>
                <c:pt idx="9">
                  <c:v>18.56524891134131</c:v>
                </c:pt>
                <c:pt idx="10">
                  <c:v>18.84781954251851</c:v>
                </c:pt>
                <c:pt idx="11">
                  <c:v>18.35817435968101</c:v>
                </c:pt>
              </c:numCache>
            </c:numRef>
          </c:val>
        </c:ser>
        <c:axId val="512842152"/>
        <c:axId val="641621864"/>
      </c:barChart>
      <c:catAx>
        <c:axId val="512842152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41621864"/>
        <c:crosses val="autoZero"/>
        <c:auto val="1"/>
        <c:lblAlgn val="ctr"/>
        <c:lblOffset val="100"/>
      </c:catAx>
      <c:valAx>
        <c:axId val="641621864"/>
        <c:scaling>
          <c:orientation val="minMax"/>
          <c:max val="20.0"/>
          <c:min val="17.5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12842152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18.67632172865528</c:v>
                </c:pt>
                <c:pt idx="1">
                  <c:v>18.59885170564486</c:v>
                </c:pt>
                <c:pt idx="2">
                  <c:v>18.57055693773233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18.7177613697911</c:v>
                </c:pt>
                <c:pt idx="1">
                  <c:v>19.08135768343271</c:v>
                </c:pt>
                <c:pt idx="2">
                  <c:v>18.95490983153303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18.89771582578135</c:v>
                </c:pt>
                <c:pt idx="1">
                  <c:v>18.88173298631353</c:v>
                </c:pt>
                <c:pt idx="2">
                  <c:v>18.88323371936529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18.56524891134131</c:v>
                </c:pt>
                <c:pt idx="1">
                  <c:v>18.84781954251851</c:v>
                </c:pt>
                <c:pt idx="2">
                  <c:v>18.35817435968101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Analysis!$D$18:$D$21</c:f>
              <c:numCache>
                <c:formatCode>0.00</c:formatCode>
                <c:ptCount val="4"/>
                <c:pt idx="0">
                  <c:v>18.61524345734416</c:v>
                </c:pt>
                <c:pt idx="1">
                  <c:v>18.91800962825228</c:v>
                </c:pt>
                <c:pt idx="2">
                  <c:v>18.88756084382005</c:v>
                </c:pt>
                <c:pt idx="3">
                  <c:v>18.59041427118028</c:v>
                </c:pt>
              </c:numCache>
            </c:numRef>
          </c:yVal>
        </c:ser>
        <c:axId val="641479000"/>
        <c:axId val="96353464"/>
      </c:scatterChart>
      <c:valAx>
        <c:axId val="641479000"/>
        <c:scaling>
          <c:orientation val="minMax"/>
        </c:scaling>
        <c:delete val="1"/>
        <c:axPos val="b"/>
        <c:numFmt formatCode="General" sourceLinked="1"/>
        <c:tickLblPos val="nextTo"/>
        <c:crossAx val="96353464"/>
        <c:crosses val="autoZero"/>
        <c:crossBetween val="midCat"/>
      </c:valAx>
      <c:valAx>
        <c:axId val="96353464"/>
        <c:scaling>
          <c:orientation val="minMax"/>
          <c:max val="20.0"/>
          <c:min val="18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641479000"/>
        <c:crosses val="autoZero"/>
        <c:crossBetween val="midCat"/>
        <c:majorUnit val="0.5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0.958547432492084</c:v>
                </c:pt>
                <c:pt idx="1">
                  <c:v>1.011426687972809</c:v>
                </c:pt>
                <c:pt idx="2">
                  <c:v>1.031459031231208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0.931406004256266</c:v>
                </c:pt>
                <c:pt idx="1">
                  <c:v>0.723911767850883</c:v>
                </c:pt>
                <c:pt idx="2">
                  <c:v>0.790224031457494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0.822180825491863</c:v>
                </c:pt>
                <c:pt idx="1">
                  <c:v>0.831339963871926</c:v>
                </c:pt>
                <c:pt idx="2">
                  <c:v>0.830475629660062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1.035261010109708</c:v>
                </c:pt>
                <c:pt idx="1">
                  <c:v>0.851113780097133</c:v>
                </c:pt>
                <c:pt idx="2">
                  <c:v>1.195048440152389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</c:formatCode>
                <c:ptCount val="4"/>
                <c:pt idx="0">
                  <c:v>1.000000000000001</c:v>
                </c:pt>
                <c:pt idx="1">
                  <c:v>0.81069650528622</c:v>
                </c:pt>
                <c:pt idx="2">
                  <c:v>0.827988487521382</c:v>
                </c:pt>
                <c:pt idx="3">
                  <c:v>1.017359230524874</c:v>
                </c:pt>
              </c:numCache>
            </c:numRef>
          </c:yVal>
        </c:ser>
        <c:axId val="607840712"/>
        <c:axId val="518615176"/>
      </c:scatterChart>
      <c:valAx>
        <c:axId val="607840712"/>
        <c:scaling>
          <c:orientation val="minMax"/>
        </c:scaling>
        <c:delete val="1"/>
        <c:axPos val="b"/>
        <c:numFmt formatCode="General" sourceLinked="1"/>
        <c:tickLblPos val="nextTo"/>
        <c:crossAx val="518615176"/>
        <c:crosses val="autoZero"/>
        <c:crossBetween val="midCat"/>
      </c:valAx>
      <c:valAx>
        <c:axId val="518615176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6078407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Cdkn1c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Analysis!$E$44:$E$55</c:f>
                <c:numCache>
                  <c:formatCode>General</c:formatCode>
                  <c:ptCount val="12"/>
                  <c:pt idx="0">
                    <c:v>0.324034841207082</c:v>
                  </c:pt>
                  <c:pt idx="1">
                    <c:v>0.143978834793976</c:v>
                  </c:pt>
                  <c:pt idx="2">
                    <c:v>0.0662432936418506</c:v>
                  </c:pt>
                  <c:pt idx="3">
                    <c:v>0.112158901206428</c:v>
                  </c:pt>
                  <c:pt idx="4">
                    <c:v>0.0307236221200634</c:v>
                  </c:pt>
                  <c:pt idx="5">
                    <c:v>0.0608735347733283</c:v>
                  </c:pt>
                  <c:pt idx="6">
                    <c:v>0.064465285590386</c:v>
                  </c:pt>
                  <c:pt idx="7">
                    <c:v>0.21219571904623</c:v>
                  </c:pt>
                  <c:pt idx="8">
                    <c:v>0.0548789322737974</c:v>
                  </c:pt>
                  <c:pt idx="9">
                    <c:v>0.260152271117684</c:v>
                  </c:pt>
                  <c:pt idx="10">
                    <c:v>0.0690469268003676</c:v>
                  </c:pt>
                  <c:pt idx="11">
                    <c:v>0.11963652495496</c:v>
                  </c:pt>
                </c:numCache>
              </c:numRef>
            </c:plus>
            <c:minus>
              <c:numRef>
                <c:f>Analysis!$E$44:$E$55</c:f>
                <c:numCache>
                  <c:formatCode>General</c:formatCode>
                  <c:ptCount val="12"/>
                  <c:pt idx="0">
                    <c:v>0.324034841207082</c:v>
                  </c:pt>
                  <c:pt idx="1">
                    <c:v>0.143978834793976</c:v>
                  </c:pt>
                  <c:pt idx="2">
                    <c:v>0.0662432936418506</c:v>
                  </c:pt>
                  <c:pt idx="3">
                    <c:v>0.112158901206428</c:v>
                  </c:pt>
                  <c:pt idx="4">
                    <c:v>0.0307236221200634</c:v>
                  </c:pt>
                  <c:pt idx="5">
                    <c:v>0.0608735347733283</c:v>
                  </c:pt>
                  <c:pt idx="6">
                    <c:v>0.064465285590386</c:v>
                  </c:pt>
                  <c:pt idx="7">
                    <c:v>0.21219571904623</c:v>
                  </c:pt>
                  <c:pt idx="8">
                    <c:v>0.0548789322737974</c:v>
                  </c:pt>
                  <c:pt idx="9">
                    <c:v>0.260152271117684</c:v>
                  </c:pt>
                  <c:pt idx="10">
                    <c:v>0.0690469268003676</c:v>
                  </c:pt>
                  <c:pt idx="11">
                    <c:v>0.11963652495496</c:v>
                  </c:pt>
                </c:numCache>
              </c:numRef>
            </c:minus>
          </c:errBars>
          <c:cat>
            <c:multiLvlStrRef>
              <c:f>Analysis!$B$44:$C$55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Analysis!$D$44:$D$55</c:f>
              <c:numCache>
                <c:formatCode>0.00</c:formatCode>
                <c:ptCount val="12"/>
                <c:pt idx="0">
                  <c:v>28.4343088559377</c:v>
                </c:pt>
                <c:pt idx="1">
                  <c:v>28.58559875313226</c:v>
                </c:pt>
                <c:pt idx="2">
                  <c:v>28.4329725803659</c:v>
                </c:pt>
                <c:pt idx="3">
                  <c:v>25.86429966791968</c:v>
                </c:pt>
                <c:pt idx="4">
                  <c:v>26.10187516940221</c:v>
                </c:pt>
                <c:pt idx="5">
                  <c:v>25.98021596204792</c:v>
                </c:pt>
                <c:pt idx="6">
                  <c:v>25.37787640568398</c:v>
                </c:pt>
                <c:pt idx="7">
                  <c:v>25.37242992909315</c:v>
                </c:pt>
                <c:pt idx="8">
                  <c:v>25.33248664543115</c:v>
                </c:pt>
                <c:pt idx="9">
                  <c:v>27.82241102521102</c:v>
                </c:pt>
                <c:pt idx="10">
                  <c:v>28.12878049990481</c:v>
                </c:pt>
                <c:pt idx="11">
                  <c:v>28.1160209866084</c:v>
                </c:pt>
              </c:numCache>
            </c:numRef>
          </c:val>
        </c:ser>
        <c:axId val="501134024"/>
        <c:axId val="611396216"/>
      </c:barChart>
      <c:catAx>
        <c:axId val="501134024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11396216"/>
        <c:crosses val="autoZero"/>
        <c:auto val="1"/>
        <c:lblAlgn val="ctr"/>
        <c:lblOffset val="100"/>
      </c:catAx>
      <c:valAx>
        <c:axId val="611396216"/>
        <c:scaling>
          <c:orientation val="minMax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01134024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Cdkn1c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Analysis!$A$44:$A$46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Analysis!$D$44:$D$46</c:f>
              <c:numCache>
                <c:formatCode>0.00</c:formatCode>
                <c:ptCount val="3"/>
                <c:pt idx="0">
                  <c:v>28.4343088559377</c:v>
                </c:pt>
                <c:pt idx="1">
                  <c:v>28.58559875313226</c:v>
                </c:pt>
                <c:pt idx="2">
                  <c:v>28.4329725803659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Analysis!$D$47:$D$49</c:f>
              <c:numCache>
                <c:formatCode>0.00</c:formatCode>
                <c:ptCount val="3"/>
                <c:pt idx="0">
                  <c:v>25.86429966791968</c:v>
                </c:pt>
                <c:pt idx="1">
                  <c:v>26.10187516940221</c:v>
                </c:pt>
                <c:pt idx="2">
                  <c:v>25.98021596204792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Analysis!$D$50:$D$52</c:f>
              <c:numCache>
                <c:formatCode>0.00</c:formatCode>
                <c:ptCount val="3"/>
                <c:pt idx="0">
                  <c:v>25.37787640568398</c:v>
                </c:pt>
                <c:pt idx="1">
                  <c:v>25.37242992909315</c:v>
                </c:pt>
                <c:pt idx="2">
                  <c:v>25.33248664543115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Analysis!$D$53:$D$55</c:f>
              <c:numCache>
                <c:formatCode>0.00</c:formatCode>
                <c:ptCount val="3"/>
                <c:pt idx="0">
                  <c:v>27.82241102521102</c:v>
                </c:pt>
                <c:pt idx="1">
                  <c:v>28.12878049990481</c:v>
                </c:pt>
                <c:pt idx="2">
                  <c:v>28.1160209866084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Analysis!$D$58:$D$61</c:f>
              <c:numCache>
                <c:formatCode>0.00</c:formatCode>
                <c:ptCount val="4"/>
                <c:pt idx="0">
                  <c:v>28.48429339647862</c:v>
                </c:pt>
                <c:pt idx="1">
                  <c:v>25.98213026645661</c:v>
                </c:pt>
                <c:pt idx="2">
                  <c:v>25.36093099340276</c:v>
                </c:pt>
                <c:pt idx="3">
                  <c:v>28.02240417057474</c:v>
                </c:pt>
              </c:numCache>
            </c:numRef>
          </c:yVal>
        </c:ser>
        <c:axId val="641653192"/>
        <c:axId val="560710440"/>
      </c:scatterChart>
      <c:valAx>
        <c:axId val="641653192"/>
        <c:scaling>
          <c:orientation val="minMax"/>
        </c:scaling>
        <c:delete val="1"/>
        <c:axPos val="b"/>
        <c:numFmt formatCode="General" sourceLinked="1"/>
        <c:tickLblPos val="nextTo"/>
        <c:crossAx val="560710440"/>
        <c:crosses val="autoZero"/>
        <c:crossBetween val="midCat"/>
      </c:valAx>
      <c:valAx>
        <c:axId val="560710440"/>
        <c:scaling>
          <c:orientation val="minMax"/>
          <c:max val="40.0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6416531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Cdkn1c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Analysis!$H$44:$H$46</c:f>
              <c:numCache>
                <c:formatCode>0.00</c:formatCode>
                <c:ptCount val="3"/>
                <c:pt idx="0">
                  <c:v>1.035253830332687</c:v>
                </c:pt>
                <c:pt idx="1">
                  <c:v>0.932189161097131</c:v>
                </c:pt>
                <c:pt idx="2">
                  <c:v>1.036213163547733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Analysis!$H$47:$H$49</c:f>
              <c:numCache>
                <c:formatCode>0.00</c:formatCode>
                <c:ptCount val="3"/>
                <c:pt idx="0">
                  <c:v>6.147474001829667</c:v>
                </c:pt>
                <c:pt idx="1">
                  <c:v>5.214099909025109</c:v>
                </c:pt>
                <c:pt idx="2">
                  <c:v>5.672864616803546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Analysis!$H$50:$H$52</c:f>
              <c:numCache>
                <c:formatCode>0.00</c:formatCode>
                <c:ptCount val="3"/>
                <c:pt idx="0">
                  <c:v>8.61240993501995</c:v>
                </c:pt>
                <c:pt idx="1">
                  <c:v>8.644985040449732</c:v>
                </c:pt>
                <c:pt idx="2">
                  <c:v>8.887679245165228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Analysis!$H$53:$H$55</c:f>
              <c:numCache>
                <c:formatCode>0.00</c:formatCode>
                <c:ptCount val="3"/>
                <c:pt idx="0">
                  <c:v>1.582145598414333</c:v>
                </c:pt>
                <c:pt idx="1">
                  <c:v>1.279440357875226</c:v>
                </c:pt>
                <c:pt idx="2">
                  <c:v>1.290806197641212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Analysis!$H$58:$H$61</c:f>
              <c:numCache>
                <c:formatCode>0.00</c:formatCode>
                <c:ptCount val="4"/>
                <c:pt idx="0" formatCode="0">
                  <c:v>1.000000000000002</c:v>
                </c:pt>
                <c:pt idx="1">
                  <c:v>5.665342314544391</c:v>
                </c:pt>
                <c:pt idx="2">
                  <c:v>8.714164834395418</c:v>
                </c:pt>
                <c:pt idx="3">
                  <c:v>1.377344286037613</c:v>
                </c:pt>
              </c:numCache>
            </c:numRef>
          </c:yVal>
        </c:ser>
        <c:axId val="641339944"/>
        <c:axId val="560576952"/>
      </c:scatterChart>
      <c:valAx>
        <c:axId val="641339944"/>
        <c:scaling>
          <c:orientation val="minMax"/>
        </c:scaling>
        <c:delete val="1"/>
        <c:axPos val="b"/>
        <c:numFmt formatCode="General" sourceLinked="1"/>
        <c:tickLblPos val="nextTo"/>
        <c:crossAx val="560576952"/>
        <c:crosses val="autoZero"/>
        <c:crossBetween val="midCat"/>
      </c:valAx>
      <c:valAx>
        <c:axId val="560576952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6413399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Relationship Id="rId7" Type="http://schemas.openxmlformats.org/officeDocument/2006/relationships/chart" Target="../charts/chart10.xml"/><Relationship Id="rId8" Type="http://schemas.openxmlformats.org/officeDocument/2006/relationships/chart" Target="../charts/chart11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1</xdr:row>
      <xdr:rowOff>38100</xdr:rowOff>
    </xdr:from>
    <xdr:to>
      <xdr:col>9</xdr:col>
      <xdr:colOff>787400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25400</xdr:colOff>
      <xdr:row>17</xdr:row>
      <xdr:rowOff>152400</xdr:rowOff>
    </xdr:from>
    <xdr:to>
      <xdr:col>9</xdr:col>
      <xdr:colOff>787400</xdr:colOff>
      <xdr:row>34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25400</xdr:colOff>
      <xdr:row>34</xdr:row>
      <xdr:rowOff>101600</xdr:rowOff>
    </xdr:from>
    <xdr:to>
      <xdr:col>9</xdr:col>
      <xdr:colOff>787400</xdr:colOff>
      <xdr:row>51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927100</xdr:colOff>
      <xdr:row>0</xdr:row>
      <xdr:rowOff>0</xdr:rowOff>
    </xdr:from>
    <xdr:to>
      <xdr:col>19</xdr:col>
      <xdr:colOff>939800</xdr:colOff>
      <xdr:row>16</xdr:row>
      <xdr:rowOff>279400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88900</xdr:rowOff>
    </xdr:from>
    <xdr:to>
      <xdr:col>8</xdr:col>
      <xdr:colOff>317500</xdr:colOff>
      <xdr:row>38</xdr:row>
      <xdr:rowOff>25400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330200</xdr:colOff>
      <xdr:row>21</xdr:row>
      <xdr:rowOff>88900</xdr:rowOff>
    </xdr:from>
    <xdr:to>
      <xdr:col>13</xdr:col>
      <xdr:colOff>444500</xdr:colOff>
      <xdr:row>38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40</xdr:row>
      <xdr:rowOff>190500</xdr:rowOff>
    </xdr:from>
    <xdr:to>
      <xdr:col>19</xdr:col>
      <xdr:colOff>969264</xdr:colOff>
      <xdr:row>56</xdr:row>
      <xdr:rowOff>308864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62</xdr:row>
      <xdr:rowOff>38100</xdr:rowOff>
    </xdr:from>
    <xdr:to>
      <xdr:col>8</xdr:col>
      <xdr:colOff>317500</xdr:colOff>
      <xdr:row>78</xdr:row>
      <xdr:rowOff>139700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330200</xdr:colOff>
      <xdr:row>62</xdr:row>
      <xdr:rowOff>38100</xdr:rowOff>
    </xdr:from>
    <xdr:to>
      <xdr:col>13</xdr:col>
      <xdr:colOff>444500</xdr:colOff>
      <xdr:row>78</xdr:row>
      <xdr:rowOff>139700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444500</xdr:colOff>
      <xdr:row>62</xdr:row>
      <xdr:rowOff>38100</xdr:rowOff>
    </xdr:from>
    <xdr:to>
      <xdr:col>18</xdr:col>
      <xdr:colOff>254000</xdr:colOff>
      <xdr:row>78</xdr:row>
      <xdr:rowOff>139700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457200</xdr:colOff>
      <xdr:row>21</xdr:row>
      <xdr:rowOff>88900</xdr:rowOff>
    </xdr:from>
    <xdr:to>
      <xdr:col>18</xdr:col>
      <xdr:colOff>266700</xdr:colOff>
      <xdr:row>38</xdr:row>
      <xdr:rowOff>25400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20</xdr:row>
      <xdr:rowOff>152400</xdr:rowOff>
    </xdr:from>
    <xdr:to>
      <xdr:col>4</xdr:col>
      <xdr:colOff>812800</xdr:colOff>
      <xdr:row>37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K106"/>
  <sheetViews>
    <sheetView tabSelected="1" workbookViewId="0">
      <selection activeCell="L4" sqref="L4"/>
    </sheetView>
  </sheetViews>
  <sheetFormatPr baseColWidth="10" defaultRowHeight="13" customHeight="1"/>
  <cols>
    <col min="1" max="1" width="4.140625" bestFit="1" customWidth="1"/>
    <col min="2" max="2" width="5.85546875" bestFit="1" customWidth="1"/>
    <col min="3" max="3" width="6.28515625" bestFit="1" customWidth="1"/>
  </cols>
  <sheetData>
    <row r="1" spans="1:5" ht="18">
      <c r="A1" s="25" t="s">
        <v>0</v>
      </c>
    </row>
    <row r="2" spans="1:5" ht="13" customHeight="1">
      <c r="A2" s="15" t="s">
        <v>104</v>
      </c>
      <c r="B2" s="15" t="s">
        <v>105</v>
      </c>
      <c r="C2" s="15" t="s">
        <v>106</v>
      </c>
      <c r="D2" s="15" t="s">
        <v>107</v>
      </c>
      <c r="E2" s="15" t="s">
        <v>108</v>
      </c>
    </row>
    <row r="3" spans="1:5" ht="13" customHeight="1">
      <c r="A3" s="8" t="s">
        <v>13</v>
      </c>
      <c r="B3" s="51">
        <v>37.95616410811747</v>
      </c>
      <c r="C3" s="9">
        <v>76.5</v>
      </c>
      <c r="D3" s="10" t="s">
        <v>88</v>
      </c>
      <c r="E3" s="10" t="s">
        <v>89</v>
      </c>
    </row>
    <row r="4" spans="1:5" ht="13" customHeight="1">
      <c r="A4" s="16" t="s">
        <v>14</v>
      </c>
      <c r="B4" s="52" t="s">
        <v>87</v>
      </c>
      <c r="C4" s="17">
        <v>58</v>
      </c>
      <c r="D4" s="18" t="s">
        <v>90</v>
      </c>
      <c r="E4" s="18" t="s">
        <v>91</v>
      </c>
    </row>
    <row r="5" spans="1:5" ht="13" customHeight="1">
      <c r="A5" s="8" t="s">
        <v>15</v>
      </c>
      <c r="B5" s="53">
        <v>18.699253956821927</v>
      </c>
      <c r="C5" s="9">
        <v>80.5</v>
      </c>
      <c r="D5" s="10" t="s">
        <v>92</v>
      </c>
      <c r="E5" s="10" t="s">
        <v>93</v>
      </c>
    </row>
    <row r="6" spans="1:5" ht="13" customHeight="1">
      <c r="A6" s="8" t="s">
        <v>16</v>
      </c>
      <c r="B6" s="53">
        <v>18.706437737211118</v>
      </c>
      <c r="C6" s="9">
        <v>80.5</v>
      </c>
      <c r="D6" s="10" t="s">
        <v>92</v>
      </c>
      <c r="E6" s="10" t="s">
        <v>93</v>
      </c>
    </row>
    <row r="7" spans="1:5" ht="13" customHeight="1">
      <c r="A7" s="8" t="s">
        <v>17</v>
      </c>
      <c r="B7" s="53">
        <v>18.909701145324419</v>
      </c>
      <c r="C7" s="9">
        <v>81</v>
      </c>
      <c r="D7" s="10" t="s">
        <v>92</v>
      </c>
      <c r="E7" s="10" t="s">
        <v>93</v>
      </c>
    </row>
    <row r="8" spans="1:5" ht="13" customHeight="1">
      <c r="A8" s="8" t="s">
        <v>18</v>
      </c>
      <c r="B8" s="53">
        <v>18.66611844665729</v>
      </c>
      <c r="C8" s="9">
        <v>81</v>
      </c>
      <c r="D8" s="10" t="s">
        <v>92</v>
      </c>
      <c r="E8" s="10" t="s">
        <v>93</v>
      </c>
    </row>
    <row r="9" spans="1:5" ht="13" customHeight="1">
      <c r="A9" s="8" t="s">
        <v>19</v>
      </c>
      <c r="B9" s="53">
        <v>18.599697357741469</v>
      </c>
      <c r="C9" s="9">
        <v>81</v>
      </c>
      <c r="D9" s="10" t="s">
        <v>92</v>
      </c>
      <c r="E9" s="10" t="s">
        <v>93</v>
      </c>
    </row>
    <row r="10" spans="1:5" ht="13" customHeight="1">
      <c r="A10" s="8" t="s">
        <v>20</v>
      </c>
      <c r="B10" s="53">
        <v>19.088338244102044</v>
      </c>
      <c r="C10" s="9">
        <v>81</v>
      </c>
      <c r="D10" s="10" t="s">
        <v>92</v>
      </c>
      <c r="E10" s="10" t="s">
        <v>93</v>
      </c>
    </row>
    <row r="11" spans="1:5" ht="13" customHeight="1">
      <c r="A11" s="8" t="s">
        <v>21</v>
      </c>
      <c r="B11" s="53">
        <v>18.906495642367222</v>
      </c>
      <c r="C11" s="9">
        <v>81</v>
      </c>
      <c r="D11" s="10" t="s">
        <v>92</v>
      </c>
      <c r="E11" s="10" t="s">
        <v>93</v>
      </c>
    </row>
    <row r="12" spans="1:5" ht="13" customHeight="1">
      <c r="A12" s="8" t="s">
        <v>22</v>
      </c>
      <c r="B12" s="53">
        <v>18.79476840838203</v>
      </c>
      <c r="C12" s="9">
        <v>81</v>
      </c>
      <c r="D12" s="10" t="s">
        <v>92</v>
      </c>
      <c r="E12" s="10" t="s">
        <v>93</v>
      </c>
    </row>
    <row r="13" spans="1:5" ht="13" customHeight="1">
      <c r="A13" s="8" t="s">
        <v>23</v>
      </c>
      <c r="B13" s="53">
        <v>18.666401582976217</v>
      </c>
      <c r="C13" s="9">
        <v>81</v>
      </c>
      <c r="D13" s="10" t="s">
        <v>92</v>
      </c>
      <c r="E13" s="10" t="s">
        <v>93</v>
      </c>
    </row>
    <row r="14" spans="1:5" ht="13" customHeight="1">
      <c r="A14" s="8" t="s">
        <v>24</v>
      </c>
      <c r="B14" s="53">
        <v>18.911653060424101</v>
      </c>
      <c r="C14" s="9">
        <v>81</v>
      </c>
      <c r="D14" s="10" t="s">
        <v>92</v>
      </c>
      <c r="E14" s="10" t="s">
        <v>93</v>
      </c>
    </row>
    <row r="15" spans="1:5" ht="13" customHeight="1">
      <c r="A15" s="8" t="s">
        <v>25</v>
      </c>
      <c r="B15" s="53">
        <v>18.856955189344994</v>
      </c>
      <c r="C15" s="9">
        <v>81</v>
      </c>
      <c r="D15" s="10" t="s">
        <v>92</v>
      </c>
      <c r="E15" s="10" t="s">
        <v>93</v>
      </c>
    </row>
    <row r="16" spans="1:5" ht="13" customHeight="1">
      <c r="A16" s="19" t="s">
        <v>26</v>
      </c>
      <c r="B16" s="54">
        <v>18.321230610944582</v>
      </c>
      <c r="C16" s="20">
        <v>81</v>
      </c>
      <c r="D16" s="21" t="s">
        <v>92</v>
      </c>
      <c r="E16" s="21" t="s">
        <v>93</v>
      </c>
    </row>
    <row r="17" spans="1:11" ht="13" customHeight="1">
      <c r="A17" s="8" t="s">
        <v>27</v>
      </c>
      <c r="B17" s="53">
        <v>18.653389500488629</v>
      </c>
      <c r="C17" s="9">
        <v>80.5</v>
      </c>
      <c r="D17" s="10" t="s">
        <v>92</v>
      </c>
      <c r="E17" s="10" t="s">
        <v>93</v>
      </c>
    </row>
    <row r="18" spans="1:11" ht="13" customHeight="1">
      <c r="A18" s="8" t="s">
        <v>28</v>
      </c>
      <c r="B18" s="53">
        <v>18.729085002371086</v>
      </c>
      <c r="C18" s="9">
        <v>80.5</v>
      </c>
      <c r="D18" s="10" t="s">
        <v>92</v>
      </c>
      <c r="E18" s="10" t="s">
        <v>93</v>
      </c>
    </row>
    <row r="19" spans="1:11" ht="13" customHeight="1">
      <c r="A19" s="8" t="s">
        <v>29</v>
      </c>
      <c r="B19" s="53">
        <v>18.885730506238275</v>
      </c>
      <c r="C19" s="9">
        <v>81</v>
      </c>
      <c r="D19" s="10" t="s">
        <v>92</v>
      </c>
      <c r="E19" s="10" t="s">
        <v>93</v>
      </c>
    </row>
    <row r="20" spans="1:11" ht="13" customHeight="1">
      <c r="A20" s="8" t="s">
        <v>30</v>
      </c>
      <c r="B20" s="53">
        <v>18.46437937602532</v>
      </c>
      <c r="C20" s="9">
        <v>81</v>
      </c>
      <c r="D20" s="10" t="s">
        <v>92</v>
      </c>
      <c r="E20" s="10" t="s">
        <v>93</v>
      </c>
    </row>
    <row r="21" spans="1:11" ht="13" customHeight="1">
      <c r="A21" s="8" t="s">
        <v>31</v>
      </c>
      <c r="B21" s="53">
        <v>18.598006053548257</v>
      </c>
      <c r="C21" s="9">
        <v>81</v>
      </c>
      <c r="D21" s="10" t="s">
        <v>92</v>
      </c>
      <c r="E21" s="10" t="s">
        <v>93</v>
      </c>
    </row>
    <row r="22" spans="1:11" ht="13" customHeight="1">
      <c r="A22" s="8" t="s">
        <v>32</v>
      </c>
      <c r="B22" s="53">
        <v>19.074377122763369</v>
      </c>
      <c r="C22" s="9">
        <v>81</v>
      </c>
      <c r="D22" s="10" t="s">
        <v>92</v>
      </c>
      <c r="E22" s="10" t="s">
        <v>93</v>
      </c>
    </row>
    <row r="23" spans="1:11" ht="13" customHeight="1">
      <c r="A23" s="8" t="s">
        <v>33</v>
      </c>
      <c r="B23" s="53">
        <v>18.856970330259841</v>
      </c>
      <c r="C23" s="9">
        <v>81</v>
      </c>
      <c r="D23" s="10" t="s">
        <v>92</v>
      </c>
      <c r="E23" s="10" t="s">
        <v>93</v>
      </c>
    </row>
    <row r="24" spans="1:11" ht="13" customHeight="1">
      <c r="A24" s="8" t="s">
        <v>34</v>
      </c>
      <c r="B24" s="53">
        <v>18.900870676655</v>
      </c>
      <c r="C24" s="9">
        <v>81</v>
      </c>
      <c r="D24" s="10" t="s">
        <v>92</v>
      </c>
      <c r="E24" s="10" t="s">
        <v>93</v>
      </c>
    </row>
    <row r="25" spans="1:11" ht="13" customHeight="1">
      <c r="A25" s="8" t="s">
        <v>35</v>
      </c>
      <c r="B25" s="53">
        <v>18.474712292488437</v>
      </c>
      <c r="C25" s="9">
        <v>81</v>
      </c>
      <c r="D25" s="10" t="s">
        <v>92</v>
      </c>
      <c r="E25" s="10" t="s">
        <v>93</v>
      </c>
    </row>
    <row r="26" spans="1:11" ht="13" customHeight="1">
      <c r="A26" s="8" t="s">
        <v>36</v>
      </c>
      <c r="B26" s="53">
        <v>18.998166602641955</v>
      </c>
      <c r="C26" s="9">
        <v>81</v>
      </c>
      <c r="D26" s="10" t="s">
        <v>92</v>
      </c>
      <c r="E26" s="10" t="s">
        <v>93</v>
      </c>
      <c r="K26" s="59"/>
    </row>
    <row r="27" spans="1:11" ht="13" customHeight="1">
      <c r="A27" s="8" t="s">
        <v>37</v>
      </c>
      <c r="B27" s="53">
        <v>18.909512249385575</v>
      </c>
      <c r="C27" s="9">
        <v>81</v>
      </c>
      <c r="D27" s="10" t="s">
        <v>92</v>
      </c>
      <c r="E27" s="10" t="s">
        <v>93</v>
      </c>
      <c r="K27" s="59"/>
    </row>
    <row r="28" spans="1:11" ht="13" customHeight="1">
      <c r="A28" s="19" t="s">
        <v>38</v>
      </c>
      <c r="B28" s="54">
        <v>18.395118108417432</v>
      </c>
      <c r="C28" s="20">
        <v>80.5</v>
      </c>
      <c r="D28" s="21" t="s">
        <v>92</v>
      </c>
      <c r="E28" s="21" t="s">
        <v>93</v>
      </c>
    </row>
    <row r="29" spans="1:11" ht="13" customHeight="1">
      <c r="A29" s="8" t="s">
        <v>39</v>
      </c>
      <c r="B29" s="51" t="s">
        <v>87</v>
      </c>
      <c r="C29" s="9">
        <v>57</v>
      </c>
      <c r="D29" s="10" t="s">
        <v>94</v>
      </c>
      <c r="E29" s="10" t="s">
        <v>93</v>
      </c>
    </row>
    <row r="30" spans="1:11" ht="13" customHeight="1">
      <c r="A30" s="8" t="s">
        <v>40</v>
      </c>
      <c r="B30" s="51">
        <v>35.827754824035999</v>
      </c>
      <c r="C30" s="9">
        <v>76</v>
      </c>
      <c r="D30" s="10" t="s">
        <v>94</v>
      </c>
      <c r="E30" s="10" t="s">
        <v>93</v>
      </c>
    </row>
    <row r="31" spans="1:11" ht="13" customHeight="1">
      <c r="A31" s="8" t="s">
        <v>41</v>
      </c>
      <c r="B31" s="51">
        <v>37.23433752215378</v>
      </c>
      <c r="C31" s="9">
        <v>81</v>
      </c>
      <c r="D31" s="10" t="s">
        <v>94</v>
      </c>
      <c r="E31" s="10" t="s">
        <v>93</v>
      </c>
    </row>
    <row r="32" spans="1:11" ht="13" customHeight="1">
      <c r="A32" s="8" t="s">
        <v>42</v>
      </c>
      <c r="B32" s="51">
        <v>34.69060449424807</v>
      </c>
      <c r="C32" s="9">
        <v>80</v>
      </c>
      <c r="D32" s="10" t="s">
        <v>94</v>
      </c>
      <c r="E32" s="10" t="s">
        <v>93</v>
      </c>
    </row>
    <row r="33" spans="1:5" ht="13" customHeight="1">
      <c r="A33" s="8" t="s">
        <v>43</v>
      </c>
      <c r="B33" s="51" t="s">
        <v>87</v>
      </c>
      <c r="C33" s="9">
        <v>56.5</v>
      </c>
      <c r="D33" s="10" t="s">
        <v>94</v>
      </c>
      <c r="E33" s="10" t="s">
        <v>93</v>
      </c>
    </row>
    <row r="34" spans="1:5" ht="13" customHeight="1">
      <c r="A34" s="8" t="s">
        <v>44</v>
      </c>
      <c r="B34" s="51" t="s">
        <v>87</v>
      </c>
      <c r="C34" s="9">
        <v>56.5</v>
      </c>
      <c r="D34" s="10" t="s">
        <v>94</v>
      </c>
      <c r="E34" s="10" t="s">
        <v>93</v>
      </c>
    </row>
    <row r="35" spans="1:5" ht="13" customHeight="1">
      <c r="A35" s="8" t="s">
        <v>45</v>
      </c>
      <c r="B35" s="51">
        <v>34.781309532287302</v>
      </c>
      <c r="C35" s="9">
        <v>80.5</v>
      </c>
      <c r="D35" s="10" t="s">
        <v>94</v>
      </c>
      <c r="E35" s="10" t="s">
        <v>93</v>
      </c>
    </row>
    <row r="36" spans="1:5" ht="13" customHeight="1">
      <c r="A36" s="8" t="s">
        <v>46</v>
      </c>
      <c r="B36" s="51" t="s">
        <v>87</v>
      </c>
      <c r="C36" s="9">
        <v>56.5</v>
      </c>
      <c r="D36" s="10" t="s">
        <v>94</v>
      </c>
      <c r="E36" s="10" t="s">
        <v>93</v>
      </c>
    </row>
    <row r="37" spans="1:5" ht="13" customHeight="1">
      <c r="A37" s="8" t="s">
        <v>47</v>
      </c>
      <c r="B37" s="51" t="s">
        <v>87</v>
      </c>
      <c r="C37" s="9">
        <v>56.5</v>
      </c>
      <c r="D37" s="10" t="s">
        <v>94</v>
      </c>
      <c r="E37" s="10" t="s">
        <v>93</v>
      </c>
    </row>
    <row r="38" spans="1:5" ht="13" customHeight="1">
      <c r="A38" s="8" t="s">
        <v>48</v>
      </c>
      <c r="B38" s="51" t="s">
        <v>87</v>
      </c>
      <c r="C38" s="9">
        <v>56.5</v>
      </c>
      <c r="D38" s="10" t="s">
        <v>94</v>
      </c>
      <c r="E38" s="10" t="s">
        <v>93</v>
      </c>
    </row>
    <row r="39" spans="1:5" ht="13" customHeight="1">
      <c r="A39" s="8" t="s">
        <v>49</v>
      </c>
      <c r="B39" s="51" t="s">
        <v>87</v>
      </c>
      <c r="C39" s="9">
        <v>56.5</v>
      </c>
      <c r="D39" s="10" t="s">
        <v>94</v>
      </c>
      <c r="E39" s="10" t="s">
        <v>93</v>
      </c>
    </row>
    <row r="40" spans="1:5" ht="13" customHeight="1">
      <c r="A40" s="19" t="s">
        <v>50</v>
      </c>
      <c r="B40" s="55" t="s">
        <v>87</v>
      </c>
      <c r="C40" s="20">
        <v>56.5</v>
      </c>
      <c r="D40" s="21" t="s">
        <v>94</v>
      </c>
      <c r="E40" s="21" t="s">
        <v>93</v>
      </c>
    </row>
    <row r="41" spans="1:5" ht="13" customHeight="1">
      <c r="A41" s="11" t="s">
        <v>51</v>
      </c>
      <c r="B41" s="56">
        <v>28.205181622379385</v>
      </c>
      <c r="C41" s="12">
        <v>89</v>
      </c>
      <c r="D41" s="13" t="s">
        <v>92</v>
      </c>
      <c r="E41" s="13" t="s">
        <v>91</v>
      </c>
    </row>
    <row r="42" spans="1:5" ht="13" customHeight="1">
      <c r="A42" s="11" t="s">
        <v>52</v>
      </c>
      <c r="B42" s="56">
        <v>25.784991348307301</v>
      </c>
      <c r="C42" s="12">
        <v>89.5</v>
      </c>
      <c r="D42" s="13" t="s">
        <v>92</v>
      </c>
      <c r="E42" s="13" t="s">
        <v>91</v>
      </c>
    </row>
    <row r="43" spans="1:5" ht="13" customHeight="1">
      <c r="A43" s="11" t="s">
        <v>53</v>
      </c>
      <c r="B43" s="56">
        <v>25.332292565091237</v>
      </c>
      <c r="C43" s="12">
        <v>89.5</v>
      </c>
      <c r="D43" s="13" t="s">
        <v>92</v>
      </c>
      <c r="E43" s="13" t="s">
        <v>91</v>
      </c>
    </row>
    <row r="44" spans="1:5" ht="13" customHeight="1">
      <c r="A44" s="11" t="s">
        <v>54</v>
      </c>
      <c r="B44" s="56">
        <v>27.63845559016222</v>
      </c>
      <c r="C44" s="12">
        <v>89.5</v>
      </c>
      <c r="D44" s="13" t="s">
        <v>92</v>
      </c>
      <c r="E44" s="13" t="s">
        <v>91</v>
      </c>
    </row>
    <row r="45" spans="1:5" ht="13" customHeight="1">
      <c r="A45" s="11" t="s">
        <v>55</v>
      </c>
      <c r="B45" s="56">
        <v>28.483790342702704</v>
      </c>
      <c r="C45" s="12">
        <v>89.5</v>
      </c>
      <c r="D45" s="13" t="s">
        <v>92</v>
      </c>
      <c r="E45" s="13" t="s">
        <v>91</v>
      </c>
    </row>
    <row r="46" spans="1:5" ht="13" customHeight="1">
      <c r="A46" s="11" t="s">
        <v>56</v>
      </c>
      <c r="B46" s="56">
        <v>26.080150287858462</v>
      </c>
      <c r="C46" s="12">
        <v>89.5</v>
      </c>
      <c r="D46" s="13" t="s">
        <v>92</v>
      </c>
      <c r="E46" s="13" t="s">
        <v>91</v>
      </c>
    </row>
    <row r="47" spans="1:5" ht="13" customHeight="1">
      <c r="A47" s="11" t="s">
        <v>57</v>
      </c>
      <c r="B47" s="56">
        <v>25.222384897217299</v>
      </c>
      <c r="C47" s="12">
        <v>89.5</v>
      </c>
      <c r="D47" s="13" t="s">
        <v>92</v>
      </c>
      <c r="E47" s="13" t="s">
        <v>91</v>
      </c>
    </row>
    <row r="48" spans="1:5" ht="13" customHeight="1">
      <c r="A48" s="11" t="s">
        <v>58</v>
      </c>
      <c r="B48" s="56">
        <v>28.07995694974549</v>
      </c>
      <c r="C48" s="12">
        <v>89.5</v>
      </c>
      <c r="D48" s="13" t="s">
        <v>92</v>
      </c>
      <c r="E48" s="13" t="s">
        <v>91</v>
      </c>
    </row>
    <row r="49" spans="1:5" ht="13" customHeight="1">
      <c r="A49" s="11" t="s">
        <v>59</v>
      </c>
      <c r="B49" s="56">
        <v>28.386131498221868</v>
      </c>
      <c r="C49" s="12">
        <v>89.5</v>
      </c>
      <c r="D49" s="13" t="s">
        <v>92</v>
      </c>
      <c r="E49" s="13" t="s">
        <v>91</v>
      </c>
    </row>
    <row r="50" spans="1:5" ht="13" customHeight="1">
      <c r="A50" s="11" t="s">
        <v>60</v>
      </c>
      <c r="B50" s="56">
        <v>25.93717187281403</v>
      </c>
      <c r="C50" s="12">
        <v>89.5</v>
      </c>
      <c r="D50" s="13" t="s">
        <v>92</v>
      </c>
      <c r="E50" s="13" t="s">
        <v>91</v>
      </c>
    </row>
    <row r="51" spans="1:5" ht="13" customHeight="1">
      <c r="A51" s="11" t="s">
        <v>61</v>
      </c>
      <c r="B51" s="56">
        <v>25.371291910588322</v>
      </c>
      <c r="C51" s="12">
        <v>89.5</v>
      </c>
      <c r="D51" s="13" t="s">
        <v>92</v>
      </c>
      <c r="E51" s="13" t="s">
        <v>91</v>
      </c>
    </row>
    <row r="52" spans="1:5" ht="13" customHeight="1">
      <c r="A52" s="22" t="s">
        <v>62</v>
      </c>
      <c r="B52" s="57">
        <v>28.031425188535927</v>
      </c>
      <c r="C52" s="23">
        <v>89.5</v>
      </c>
      <c r="D52" s="24" t="s">
        <v>92</v>
      </c>
      <c r="E52" s="24" t="s">
        <v>91</v>
      </c>
    </row>
    <row r="53" spans="1:5" ht="13" customHeight="1">
      <c r="A53" s="11" t="s">
        <v>63</v>
      </c>
      <c r="B53" s="56">
        <v>28.66343608949601</v>
      </c>
      <c r="C53" s="12">
        <v>89</v>
      </c>
      <c r="D53" s="13" t="s">
        <v>92</v>
      </c>
      <c r="E53" s="13" t="s">
        <v>91</v>
      </c>
    </row>
    <row r="54" spans="1:5" ht="13" customHeight="1">
      <c r="A54" s="11" t="s">
        <v>64</v>
      </c>
      <c r="B54" s="56">
        <v>25.943607987532065</v>
      </c>
      <c r="C54" s="12">
        <v>89</v>
      </c>
      <c r="D54" s="13" t="s">
        <v>92</v>
      </c>
      <c r="E54" s="13" t="s">
        <v>91</v>
      </c>
    </row>
    <row r="55" spans="1:5" ht="13" customHeight="1">
      <c r="A55" s="11" t="s">
        <v>65</v>
      </c>
      <c r="B55" s="56">
        <v>25.423460246276726</v>
      </c>
      <c r="C55" s="12">
        <v>89.5</v>
      </c>
      <c r="D55" s="13" t="s">
        <v>92</v>
      </c>
      <c r="E55" s="13" t="s">
        <v>91</v>
      </c>
    </row>
    <row r="56" spans="1:5" ht="13" customHeight="1">
      <c r="A56" s="11" t="s">
        <v>66</v>
      </c>
      <c r="B56" s="56">
        <v>28.006366460259812</v>
      </c>
      <c r="C56" s="12">
        <v>89.5</v>
      </c>
      <c r="D56" s="13" t="s">
        <v>92</v>
      </c>
      <c r="E56" s="13" t="s">
        <v>91</v>
      </c>
    </row>
    <row r="57" spans="1:5" ht="13" customHeight="1">
      <c r="A57" s="11" t="s">
        <v>67</v>
      </c>
      <c r="B57" s="56">
        <v>28.687407163561808</v>
      </c>
      <c r="C57" s="12">
        <v>89.5</v>
      </c>
      <c r="D57" s="13" t="s">
        <v>92</v>
      </c>
      <c r="E57" s="13" t="s">
        <v>91</v>
      </c>
    </row>
    <row r="58" spans="1:5" ht="13" customHeight="1">
      <c r="A58" s="11" t="s">
        <v>68</v>
      </c>
      <c r="B58" s="56">
        <v>26.123600050945967</v>
      </c>
      <c r="C58" s="12">
        <v>89.5</v>
      </c>
      <c r="D58" s="13" t="s">
        <v>92</v>
      </c>
      <c r="E58" s="13" t="s">
        <v>91</v>
      </c>
    </row>
    <row r="59" spans="1:5" ht="13" customHeight="1">
      <c r="A59" s="11" t="s">
        <v>69</v>
      </c>
      <c r="B59" s="56">
        <v>25.522474960969006</v>
      </c>
      <c r="C59" s="12">
        <v>89.5</v>
      </c>
      <c r="D59" s="13" t="s">
        <v>92</v>
      </c>
      <c r="E59" s="13" t="s">
        <v>91</v>
      </c>
    </row>
    <row r="60" spans="1:5" ht="13" customHeight="1">
      <c r="A60" s="11" t="s">
        <v>70</v>
      </c>
      <c r="B60" s="56">
        <v>28.17760405006414</v>
      </c>
      <c r="C60" s="12">
        <v>89.5</v>
      </c>
      <c r="D60" s="13" t="s">
        <v>92</v>
      </c>
      <c r="E60" s="13" t="s">
        <v>91</v>
      </c>
    </row>
    <row r="61" spans="1:5" ht="13" customHeight="1">
      <c r="A61" s="11" t="s">
        <v>71</v>
      </c>
      <c r="B61" s="56">
        <v>28.479813662509926</v>
      </c>
      <c r="C61" s="12">
        <v>89.5</v>
      </c>
      <c r="D61" s="13" t="s">
        <v>92</v>
      </c>
      <c r="E61" s="13" t="s">
        <v>91</v>
      </c>
    </row>
    <row r="62" spans="1:5" ht="13" customHeight="1">
      <c r="A62" s="11" t="s">
        <v>72</v>
      </c>
      <c r="B62" s="56">
        <v>26.02326005128181</v>
      </c>
      <c r="C62" s="12">
        <v>89.5</v>
      </c>
      <c r="D62" s="13" t="s">
        <v>92</v>
      </c>
      <c r="E62" s="13" t="s">
        <v>91</v>
      </c>
    </row>
    <row r="63" spans="1:5" ht="13" customHeight="1">
      <c r="A63" s="11" t="s">
        <v>73</v>
      </c>
      <c r="B63" s="56">
        <v>25.293681380273966</v>
      </c>
      <c r="C63" s="12">
        <v>89.5</v>
      </c>
      <c r="D63" s="13" t="s">
        <v>92</v>
      </c>
      <c r="E63" s="13" t="s">
        <v>91</v>
      </c>
    </row>
    <row r="64" spans="1:5" ht="13" customHeight="1">
      <c r="A64" s="22" t="s">
        <v>74</v>
      </c>
      <c r="B64" s="57">
        <v>28.200616784680857</v>
      </c>
      <c r="C64" s="23">
        <v>89</v>
      </c>
      <c r="D64" s="24" t="s">
        <v>92</v>
      </c>
      <c r="E64" s="24" t="s">
        <v>91</v>
      </c>
    </row>
    <row r="65" spans="1:5" ht="13" customHeight="1">
      <c r="A65" s="11" t="s">
        <v>75</v>
      </c>
      <c r="B65" s="56" t="s">
        <v>87</v>
      </c>
      <c r="C65" s="12">
        <v>56.5</v>
      </c>
      <c r="D65" s="13" t="s">
        <v>95</v>
      </c>
      <c r="E65" s="13" t="s">
        <v>91</v>
      </c>
    </row>
    <row r="66" spans="1:5" ht="13" customHeight="1">
      <c r="A66" s="11" t="s">
        <v>76</v>
      </c>
      <c r="B66" s="56" t="s">
        <v>87</v>
      </c>
      <c r="C66" s="12">
        <v>57.5</v>
      </c>
      <c r="D66" s="13" t="s">
        <v>95</v>
      </c>
      <c r="E66" s="13" t="s">
        <v>91</v>
      </c>
    </row>
    <row r="67" spans="1:5" ht="13" customHeight="1">
      <c r="A67" s="11" t="s">
        <v>77</v>
      </c>
      <c r="B67" s="56" t="s">
        <v>87</v>
      </c>
      <c r="C67" s="12">
        <v>57</v>
      </c>
      <c r="D67" s="13" t="s">
        <v>95</v>
      </c>
      <c r="E67" s="13" t="s">
        <v>91</v>
      </c>
    </row>
    <row r="68" spans="1:5" ht="13" customHeight="1">
      <c r="A68" s="11" t="s">
        <v>78</v>
      </c>
      <c r="B68" s="56" t="s">
        <v>87</v>
      </c>
      <c r="C68" s="12">
        <v>56.5</v>
      </c>
      <c r="D68" s="13" t="s">
        <v>95</v>
      </c>
      <c r="E68" s="13" t="s">
        <v>91</v>
      </c>
    </row>
    <row r="69" spans="1:5" ht="13" customHeight="1">
      <c r="A69" s="11" t="s">
        <v>79</v>
      </c>
      <c r="B69" s="56" t="s">
        <v>87</v>
      </c>
      <c r="C69" s="12">
        <v>56.5</v>
      </c>
      <c r="D69" s="13" t="s">
        <v>95</v>
      </c>
      <c r="E69" s="13" t="s">
        <v>91</v>
      </c>
    </row>
    <row r="70" spans="1:5" ht="13" customHeight="1">
      <c r="A70" s="11" t="s">
        <v>80</v>
      </c>
      <c r="B70" s="56" t="s">
        <v>87</v>
      </c>
      <c r="C70" s="12">
        <v>57.5</v>
      </c>
      <c r="D70" s="13" t="s">
        <v>95</v>
      </c>
      <c r="E70" s="13" t="s">
        <v>91</v>
      </c>
    </row>
    <row r="71" spans="1:5" ht="13" customHeight="1">
      <c r="A71" s="11" t="s">
        <v>81</v>
      </c>
      <c r="B71" s="56" t="s">
        <v>87</v>
      </c>
      <c r="C71" s="12">
        <v>58</v>
      </c>
      <c r="D71" s="13" t="s">
        <v>95</v>
      </c>
      <c r="E71" s="13" t="s">
        <v>91</v>
      </c>
    </row>
    <row r="72" spans="1:5" ht="13" customHeight="1">
      <c r="A72" s="11" t="s">
        <v>82</v>
      </c>
      <c r="B72" s="56" t="s">
        <v>87</v>
      </c>
      <c r="C72" s="12">
        <v>57</v>
      </c>
      <c r="D72" s="13" t="s">
        <v>95</v>
      </c>
      <c r="E72" s="13" t="s">
        <v>91</v>
      </c>
    </row>
    <row r="73" spans="1:5" ht="13" customHeight="1">
      <c r="A73" s="11" t="s">
        <v>83</v>
      </c>
      <c r="B73" s="58" t="s">
        <v>87</v>
      </c>
      <c r="C73" s="12">
        <v>57</v>
      </c>
      <c r="D73" s="13" t="s">
        <v>95</v>
      </c>
      <c r="E73" s="13" t="s">
        <v>91</v>
      </c>
    </row>
    <row r="74" spans="1:5" ht="13" customHeight="1">
      <c r="A74" s="11" t="s">
        <v>84</v>
      </c>
      <c r="B74" s="56" t="s">
        <v>87</v>
      </c>
      <c r="C74" s="12">
        <v>56.5</v>
      </c>
      <c r="D74" s="13" t="s">
        <v>95</v>
      </c>
      <c r="E74" s="13" t="s">
        <v>91</v>
      </c>
    </row>
    <row r="75" spans="1:5" ht="13" customHeight="1">
      <c r="A75" s="11" t="s">
        <v>85</v>
      </c>
      <c r="B75" s="56" t="s">
        <v>87</v>
      </c>
      <c r="C75" s="12">
        <v>56.5</v>
      </c>
      <c r="D75" s="13" t="s">
        <v>95</v>
      </c>
      <c r="E75" s="13" t="s">
        <v>91</v>
      </c>
    </row>
    <row r="76" spans="1:5" ht="13" customHeight="1">
      <c r="A76" s="22" t="s">
        <v>86</v>
      </c>
      <c r="B76" s="57" t="s">
        <v>87</v>
      </c>
      <c r="C76" s="23">
        <v>56.5</v>
      </c>
      <c r="D76" s="24" t="s">
        <v>95</v>
      </c>
      <c r="E76" s="24" t="s">
        <v>91</v>
      </c>
    </row>
    <row r="77" spans="1:5" ht="13" customHeight="1">
      <c r="C77" s="1"/>
    </row>
    <row r="78" spans="1:5" ht="13" customHeight="1">
      <c r="C78" s="1"/>
    </row>
    <row r="79" spans="1:5" ht="13" customHeight="1">
      <c r="C79" s="1"/>
    </row>
    <row r="80" spans="1:5" ht="13" customHeight="1">
      <c r="C80" s="1"/>
    </row>
    <row r="81" spans="3:3" ht="13" customHeight="1">
      <c r="C81" s="1"/>
    </row>
    <row r="82" spans="3:3" ht="13" customHeight="1">
      <c r="C82" s="1"/>
    </row>
    <row r="83" spans="3:3" ht="13" customHeight="1">
      <c r="C83" s="1"/>
    </row>
    <row r="84" spans="3:3" ht="13" customHeight="1">
      <c r="C84" s="1"/>
    </row>
    <row r="85" spans="3:3" ht="13" customHeight="1">
      <c r="C85" s="1"/>
    </row>
    <row r="86" spans="3:3" ht="13" customHeight="1">
      <c r="C86" s="1"/>
    </row>
    <row r="87" spans="3:3" ht="13" customHeight="1">
      <c r="C87" s="1"/>
    </row>
    <row r="88" spans="3:3" ht="13" customHeight="1">
      <c r="C88" s="1"/>
    </row>
    <row r="89" spans="3:3" ht="13" customHeight="1">
      <c r="C89" s="1"/>
    </row>
    <row r="90" spans="3:3" ht="13" customHeight="1">
      <c r="C90" s="1"/>
    </row>
    <row r="91" spans="3:3" ht="13" customHeight="1">
      <c r="C91" s="1"/>
    </row>
    <row r="92" spans="3:3" ht="13" customHeight="1">
      <c r="C92" s="1"/>
    </row>
    <row r="93" spans="3:3" ht="13" customHeight="1">
      <c r="C93" s="1"/>
    </row>
    <row r="94" spans="3:3" ht="13" customHeight="1">
      <c r="C94" s="1"/>
    </row>
    <row r="95" spans="3:3" ht="13" customHeight="1">
      <c r="C95" s="1"/>
    </row>
    <row r="96" spans="3:3" ht="13" customHeight="1">
      <c r="C96" s="1"/>
    </row>
    <row r="97" spans="3:3" ht="13" customHeight="1">
      <c r="C97" s="1"/>
    </row>
    <row r="98" spans="3:3" ht="13" customHeight="1">
      <c r="C98" s="1"/>
    </row>
    <row r="99" spans="3:3" ht="13" customHeight="1">
      <c r="C99" s="1"/>
    </row>
    <row r="100" spans="3:3" ht="13" customHeight="1">
      <c r="C100" s="1"/>
    </row>
    <row r="101" spans="3:3" ht="13" customHeight="1">
      <c r="C101" s="1"/>
    </row>
    <row r="102" spans="3:3" ht="13" customHeight="1">
      <c r="C102" s="1"/>
    </row>
    <row r="103" spans="3:3" ht="13" customHeight="1">
      <c r="C103" s="1"/>
    </row>
    <row r="104" spans="3:3" ht="13" customHeight="1">
      <c r="C104" s="1"/>
    </row>
    <row r="105" spans="3:3" ht="13" customHeight="1">
      <c r="C105" s="1"/>
    </row>
    <row r="106" spans="3:3" ht="13" customHeight="1">
      <c r="C106" s="1"/>
    </row>
  </sheetData>
  <phoneticPr fontId="4" type="noConversion"/>
  <pageMargins left="0.75" right="0.75" top="1" bottom="1" header="0.5" footer="0.5"/>
  <pageSetup scale="65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T89"/>
  <sheetViews>
    <sheetView view="pageLayout" workbookViewId="0">
      <selection activeCell="I10" sqref="I10"/>
    </sheetView>
  </sheetViews>
  <sheetFormatPr baseColWidth="10" defaultRowHeight="13"/>
  <cols>
    <col min="1" max="1" width="2.140625" bestFit="1" customWidth="1"/>
    <col min="2" max="2" width="7.140625" bestFit="1" customWidth="1"/>
    <col min="3" max="3" width="2.140625" bestFit="1" customWidth="1"/>
    <col min="4" max="4" width="7.85546875" style="2" bestFit="1" customWidth="1"/>
    <col min="5" max="5" width="5.42578125" style="2" customWidth="1"/>
    <col min="6" max="6" width="7.140625" style="2" bestFit="1" customWidth="1"/>
    <col min="7" max="7" width="9" style="2" bestFit="1" customWidth="1"/>
    <col min="8" max="8" width="7" style="2" customWidth="1"/>
    <col min="9" max="9" width="8" bestFit="1" customWidth="1"/>
    <col min="10" max="10" width="10" bestFit="1" customWidth="1"/>
    <col min="20" max="20" width="17.7109375" customWidth="1"/>
  </cols>
  <sheetData>
    <row r="1" spans="1:12" ht="25">
      <c r="A1" s="3" t="s">
        <v>100</v>
      </c>
      <c r="C1" s="41" t="s">
        <v>122</v>
      </c>
      <c r="D1" s="28"/>
    </row>
    <row r="2" spans="1:12">
      <c r="A2" s="3"/>
      <c r="C2" s="27"/>
      <c r="D2" s="28"/>
      <c r="G2" s="38" t="s">
        <v>6</v>
      </c>
      <c r="H2" s="39">
        <f>AVERAGE(D4:D6)</f>
        <v>18.615243457344157</v>
      </c>
      <c r="K2" s="48" t="s">
        <v>3</v>
      </c>
      <c r="L2" s="49">
        <f>AVERAGE(K4:K6)</f>
        <v>-0.114162095295215</v>
      </c>
    </row>
    <row r="3" spans="1:12" ht="40" thickBot="1">
      <c r="A3" s="33"/>
      <c r="B3" s="33"/>
      <c r="C3" s="33"/>
      <c r="D3" s="34" t="s">
        <v>101</v>
      </c>
      <c r="E3" s="34" t="s">
        <v>102</v>
      </c>
      <c r="F3" s="34" t="s">
        <v>109</v>
      </c>
      <c r="G3" s="34" t="s">
        <v>103</v>
      </c>
      <c r="H3" s="35" t="s">
        <v>10</v>
      </c>
      <c r="J3" s="45" t="s">
        <v>1</v>
      </c>
      <c r="K3" s="45" t="s">
        <v>119</v>
      </c>
      <c r="L3" s="47" t="s">
        <v>2</v>
      </c>
    </row>
    <row r="4" spans="1:12">
      <c r="A4">
        <v>1</v>
      </c>
      <c r="B4" t="s">
        <v>111</v>
      </c>
      <c r="C4">
        <v>1</v>
      </c>
      <c r="D4" s="5">
        <f>AVERAGE('Raw Data'!B5,'Raw Data'!B17)</f>
        <v>18.676321728655278</v>
      </c>
      <c r="E4" s="5">
        <f>STDEV('Raw Data'!B5,'Raw Data'!B17)</f>
        <v>3.2431068089511378E-2</v>
      </c>
      <c r="F4" s="26">
        <f>E4/D4</f>
        <v>1.7364804783670034E-3</v>
      </c>
      <c r="G4" s="60" t="e">
        <f>'Raw Data'!B29-Analysis!D4</f>
        <v>#VALUE!</v>
      </c>
      <c r="H4" s="6">
        <f t="shared" ref="H4:H15" si="0">POWER(2,($H$2-D4))</f>
        <v>0.95854743249208429</v>
      </c>
      <c r="J4" s="62">
        <v>18.655629942064909</v>
      </c>
      <c r="K4" s="63">
        <f>D4-J4</f>
        <v>2.0691786590369077E-2</v>
      </c>
      <c r="L4" s="46">
        <f>POWER(2,($L$2-K4))</f>
        <v>0.91076207214130189</v>
      </c>
    </row>
    <row r="5" spans="1:12">
      <c r="A5">
        <v>1</v>
      </c>
      <c r="B5" t="s">
        <v>111</v>
      </c>
      <c r="C5">
        <v>2</v>
      </c>
      <c r="D5" s="5">
        <f>AVERAGE('Raw Data'!B9,'Raw Data'!B21)</f>
        <v>18.598851705644861</v>
      </c>
      <c r="E5" s="5">
        <f>STDEV('Raw Data'!B9,'Raw Data'!B21)</f>
        <v>1.1959327367332632E-3</v>
      </c>
      <c r="F5" s="26">
        <f t="shared" ref="F5:F15" si="1">E5/D5</f>
        <v>6.4301428693594586E-5</v>
      </c>
      <c r="G5" s="60" t="e">
        <f>'Raw Data'!B33-Analysis!D5</f>
        <v>#VALUE!</v>
      </c>
      <c r="H5" s="7">
        <f t="shared" si="0"/>
        <v>1.0114266879728093</v>
      </c>
      <c r="J5" s="62">
        <v>18.865468391541604</v>
      </c>
      <c r="K5" s="63">
        <f t="shared" ref="K5:K15" si="2">D5-J5</f>
        <v>-0.26661668589674292</v>
      </c>
      <c r="L5" s="46">
        <f t="shared" ref="L5:L15" si="3">POWER(2,($L$2-K5))</f>
        <v>1.1114588921736106</v>
      </c>
    </row>
    <row r="6" spans="1:12">
      <c r="A6" s="30">
        <v>1</v>
      </c>
      <c r="B6" s="30" t="s">
        <v>111</v>
      </c>
      <c r="C6" s="30">
        <v>3</v>
      </c>
      <c r="D6" s="31">
        <f>AVERAGE('Raw Data'!B13,'Raw Data'!B25)</f>
        <v>18.570556937732327</v>
      </c>
      <c r="E6" s="31">
        <f>STDEV('Raw Data'!B13,'Raw Data'!B25)</f>
        <v>0.13554479718465653</v>
      </c>
      <c r="F6" s="32">
        <f t="shared" si="1"/>
        <v>7.2989085701168025E-3</v>
      </c>
      <c r="G6" s="61" t="e">
        <f>'Raw Data'!B37-Analysis!D6</f>
        <v>#VALUE!</v>
      </c>
      <c r="H6" s="31">
        <f t="shared" si="0"/>
        <v>1.0314590312312077</v>
      </c>
      <c r="J6" s="65">
        <v>18.667118324311598</v>
      </c>
      <c r="K6" s="66">
        <f t="shared" si="2"/>
        <v>-9.6561386579271158E-2</v>
      </c>
      <c r="L6" s="50">
        <f t="shared" si="3"/>
        <v>0.98787423522173468</v>
      </c>
    </row>
    <row r="7" spans="1:12">
      <c r="A7">
        <v>2</v>
      </c>
      <c r="B7" t="s">
        <v>113</v>
      </c>
      <c r="C7">
        <v>1</v>
      </c>
      <c r="D7" s="5">
        <f>AVERAGE('Raw Data'!B6,'Raw Data'!B18)</f>
        <v>18.717761369791102</v>
      </c>
      <c r="E7" s="5">
        <f>STDEV('Raw Data'!B6,'Raw Data'!B18)</f>
        <v>1.6014034770523464E-2</v>
      </c>
      <c r="F7" s="26">
        <f t="shared" si="1"/>
        <v>8.5555288659512315E-4</v>
      </c>
      <c r="G7" s="60">
        <f>'Raw Data'!B30-Analysis!D7</f>
        <v>17.109993454244897</v>
      </c>
      <c r="H7" s="7">
        <f t="shared" si="0"/>
        <v>0.93140600425626618</v>
      </c>
      <c r="J7" s="62">
        <v>19.009831291668064</v>
      </c>
      <c r="K7" s="63">
        <f t="shared" si="2"/>
        <v>-0.29206992187696201</v>
      </c>
      <c r="L7" s="46">
        <f t="shared" si="3"/>
        <v>1.1312421857622785</v>
      </c>
    </row>
    <row r="8" spans="1:12">
      <c r="A8">
        <v>2</v>
      </c>
      <c r="B8" t="s">
        <v>113</v>
      </c>
      <c r="C8">
        <v>2</v>
      </c>
      <c r="D8" s="5">
        <f>AVERAGE('Raw Data'!B10,'Raw Data'!B22)</f>
        <v>19.081357683432707</v>
      </c>
      <c r="E8" s="5">
        <f>STDEV('Raw Data'!B10,'Raw Data'!B22)</f>
        <v>9.8720035741788892E-3</v>
      </c>
      <c r="F8" s="26">
        <f t="shared" si="1"/>
        <v>5.1736379234430504E-4</v>
      </c>
      <c r="G8" s="60" t="e">
        <f>'Raw Data'!B34-Analysis!D8</f>
        <v>#VALUE!</v>
      </c>
      <c r="H8" s="7">
        <f t="shared" si="0"/>
        <v>0.72391176785088274</v>
      </c>
      <c r="J8" s="62">
        <v>19.224613219727399</v>
      </c>
      <c r="K8" s="63">
        <f t="shared" si="2"/>
        <v>-0.14325553629469212</v>
      </c>
      <c r="L8" s="46">
        <f t="shared" si="3"/>
        <v>1.0203707448534876</v>
      </c>
    </row>
    <row r="9" spans="1:12">
      <c r="A9" s="30">
        <v>2</v>
      </c>
      <c r="B9" s="30" t="s">
        <v>113</v>
      </c>
      <c r="C9" s="30">
        <v>3</v>
      </c>
      <c r="D9" s="31">
        <f>AVERAGE('Raw Data'!B14,'Raw Data'!B26)</f>
        <v>18.95490983153303</v>
      </c>
      <c r="E9" s="31">
        <f>STDEV('Raw Data'!B14,'Raw Data'!B26)</f>
        <v>6.1174312365911837E-2</v>
      </c>
      <c r="F9" s="32">
        <f t="shared" si="1"/>
        <v>3.2273597136370127E-3</v>
      </c>
      <c r="G9" s="61" t="e">
        <f>'Raw Data'!B38-Analysis!D9</f>
        <v>#VALUE!</v>
      </c>
      <c r="H9" s="31">
        <f t="shared" si="0"/>
        <v>0.7902240314574942</v>
      </c>
      <c r="J9" s="65">
        <v>19.150423559412516</v>
      </c>
      <c r="K9" s="66">
        <f t="shared" si="2"/>
        <v>-0.19551372787948651</v>
      </c>
      <c r="L9" s="50">
        <f t="shared" si="3"/>
        <v>1.0580088039970297</v>
      </c>
    </row>
    <row r="10" spans="1:12">
      <c r="A10">
        <v>3</v>
      </c>
      <c r="B10" t="s">
        <v>115</v>
      </c>
      <c r="C10">
        <v>1</v>
      </c>
      <c r="D10" s="5">
        <f>AVERAGE('Raw Data'!B7,'Raw Data'!B19)</f>
        <v>18.897715825781347</v>
      </c>
      <c r="E10" s="5">
        <f>STDEV('Raw Data'!B7,'Raw Data'!B19)</f>
        <v>1.6949801447582243E-2</v>
      </c>
      <c r="F10" s="26">
        <f t="shared" si="1"/>
        <v>8.9692328976914508E-4</v>
      </c>
      <c r="G10" s="60">
        <f>'Raw Data'!B31-Analysis!D10</f>
        <v>18.336621696372433</v>
      </c>
      <c r="H10" s="7">
        <f t="shared" si="0"/>
        <v>0.82218082549186267</v>
      </c>
      <c r="J10" s="62">
        <v>19.088482589562872</v>
      </c>
      <c r="K10" s="63">
        <f t="shared" si="2"/>
        <v>-0.19076676378152513</v>
      </c>
      <c r="L10" s="46">
        <f t="shared" si="3"/>
        <v>1.0545333111712607</v>
      </c>
    </row>
    <row r="11" spans="1:12">
      <c r="A11">
        <v>3</v>
      </c>
      <c r="B11" t="s">
        <v>115</v>
      </c>
      <c r="C11">
        <v>2</v>
      </c>
      <c r="D11" s="5">
        <f>AVERAGE('Raw Data'!B11,'Raw Data'!B23)</f>
        <v>18.88173298631353</v>
      </c>
      <c r="E11" s="5">
        <f>STDEV('Raw Data'!B11,'Raw Data'!B23)</f>
        <v>3.5019684032478023E-2</v>
      </c>
      <c r="F11" s="26">
        <f t="shared" si="1"/>
        <v>1.8546859050417737E-3</v>
      </c>
      <c r="G11" s="60">
        <f>'Raw Data'!B35-Analysis!D11</f>
        <v>15.899576545973773</v>
      </c>
      <c r="H11" s="7">
        <f t="shared" si="0"/>
        <v>0.83133996387192566</v>
      </c>
      <c r="J11" s="62">
        <v>19.307136425999214</v>
      </c>
      <c r="K11" s="63">
        <f t="shared" si="2"/>
        <v>-0.4254034396856845</v>
      </c>
      <c r="L11" s="46">
        <f t="shared" si="3"/>
        <v>1.2407748460845427</v>
      </c>
    </row>
    <row r="12" spans="1:12">
      <c r="A12" s="30">
        <v>3</v>
      </c>
      <c r="B12" s="30" t="s">
        <v>115</v>
      </c>
      <c r="C12" s="30">
        <v>3</v>
      </c>
      <c r="D12" s="31">
        <f>AVERAGE('Raw Data'!B15,'Raw Data'!B27)</f>
        <v>18.883233719365286</v>
      </c>
      <c r="E12" s="31">
        <f>STDEV('Raw Data'!B15,'Raw Data'!B27)</f>
        <v>3.7163453553304755E-2</v>
      </c>
      <c r="F12" s="32">
        <f t="shared" si="1"/>
        <v>1.968066174767121E-3</v>
      </c>
      <c r="G12" s="61" t="e">
        <f>'Raw Data'!B39-Analysis!D12</f>
        <v>#VALUE!</v>
      </c>
      <c r="H12" s="31">
        <f t="shared" si="0"/>
        <v>0.8304756296600625</v>
      </c>
      <c r="J12" s="65">
        <v>19.098932241301714</v>
      </c>
      <c r="K12" s="66">
        <f t="shared" si="2"/>
        <v>-0.21569852193642802</v>
      </c>
      <c r="L12" s="50">
        <f t="shared" si="3"/>
        <v>1.072915476897899</v>
      </c>
    </row>
    <row r="13" spans="1:12">
      <c r="A13">
        <v>4</v>
      </c>
      <c r="B13" t="s">
        <v>117</v>
      </c>
      <c r="C13">
        <v>1</v>
      </c>
      <c r="D13" s="5">
        <f>AVERAGE('Raw Data'!B8,'Raw Data'!B20)</f>
        <v>18.565248911341307</v>
      </c>
      <c r="E13" s="5">
        <f>STDEV('Raw Data'!B8,'Raw Data'!B20)</f>
        <v>0.1426510648734963</v>
      </c>
      <c r="F13" s="26">
        <f t="shared" si="1"/>
        <v>7.6837679664155927E-3</v>
      </c>
      <c r="G13" s="60">
        <f>'Raw Data'!B32-Analysis!D13</f>
        <v>16.125355582906764</v>
      </c>
      <c r="H13" s="7">
        <f t="shared" si="0"/>
        <v>1.0352610101097077</v>
      </c>
      <c r="J13" s="62">
        <v>18.943507079539526</v>
      </c>
      <c r="K13" s="63">
        <f t="shared" si="2"/>
        <v>-0.37825816819821867</v>
      </c>
      <c r="L13" s="46">
        <f t="shared" si="3"/>
        <v>1.2008833948443878</v>
      </c>
    </row>
    <row r="14" spans="1:12">
      <c r="A14">
        <v>4</v>
      </c>
      <c r="B14" t="s">
        <v>117</v>
      </c>
      <c r="C14">
        <v>2</v>
      </c>
      <c r="D14" s="5">
        <f>AVERAGE('Raw Data'!B12,'Raw Data'!B24)</f>
        <v>18.847819542518515</v>
      </c>
      <c r="E14" s="5">
        <f>STDEV('Raw Data'!B12,'Raw Data'!B24)</f>
        <v>7.5025633395294458E-2</v>
      </c>
      <c r="F14" s="26">
        <f t="shared" si="1"/>
        <v>3.980600155155627E-3</v>
      </c>
      <c r="G14" s="60" t="e">
        <f>'Raw Data'!B36-Analysis!D14</f>
        <v>#VALUE!</v>
      </c>
      <c r="H14" s="7">
        <f t="shared" si="0"/>
        <v>0.85111378009713334</v>
      </c>
      <c r="J14" s="62">
        <v>18.945550109960458</v>
      </c>
      <c r="K14" s="63">
        <f t="shared" si="2"/>
        <v>-9.773056744194264E-2</v>
      </c>
      <c r="L14" s="46">
        <f t="shared" si="3"/>
        <v>0.98867514723713612</v>
      </c>
    </row>
    <row r="15" spans="1:12">
      <c r="A15" s="30">
        <v>4</v>
      </c>
      <c r="B15" s="30" t="s">
        <v>117</v>
      </c>
      <c r="C15" s="30">
        <v>3</v>
      </c>
      <c r="D15" s="31">
        <f>AVERAGE('Raw Data'!B16,'Raw Data'!B28)</f>
        <v>18.358174359681009</v>
      </c>
      <c r="E15" s="31">
        <f>STDEV('Raw Data'!B16,'Raw Data'!B28)</f>
        <v>5.2246350506081375E-2</v>
      </c>
      <c r="F15" s="32">
        <f t="shared" si="1"/>
        <v>2.8459447809160696E-3</v>
      </c>
      <c r="G15" s="61" t="e">
        <f>'Raw Data'!B40-Analysis!D14</f>
        <v>#VALUE!</v>
      </c>
      <c r="H15" s="31">
        <f t="shared" si="0"/>
        <v>1.1950484401523886</v>
      </c>
      <c r="J15" s="62">
        <v>18.557801204812403</v>
      </c>
      <c r="K15" s="63">
        <f t="shared" si="2"/>
        <v>-0.1996268451313945</v>
      </c>
      <c r="L15" s="46">
        <f t="shared" si="3"/>
        <v>1.0610294864001018</v>
      </c>
    </row>
    <row r="16" spans="1:12">
      <c r="F16" s="26"/>
    </row>
    <row r="17" spans="1:13" ht="27" thickBot="1">
      <c r="A17" s="33"/>
      <c r="B17" s="36" t="s">
        <v>9</v>
      </c>
      <c r="C17" s="33"/>
      <c r="D17" s="34" t="s">
        <v>11</v>
      </c>
      <c r="E17" s="34" t="s">
        <v>102</v>
      </c>
      <c r="F17" s="34" t="s">
        <v>109</v>
      </c>
      <c r="G17" s="37"/>
      <c r="H17" s="34" t="s">
        <v>12</v>
      </c>
      <c r="I17" s="35" t="s">
        <v>118</v>
      </c>
      <c r="L17" s="34" t="s">
        <v>12</v>
      </c>
      <c r="M17" s="35" t="s">
        <v>118</v>
      </c>
    </row>
    <row r="18" spans="1:13">
      <c r="A18">
        <v>1</v>
      </c>
      <c r="B18" t="s">
        <v>96</v>
      </c>
      <c r="D18" s="6">
        <f>AVERAGE(D4:D6)</f>
        <v>18.615243457344157</v>
      </c>
      <c r="E18" s="2">
        <f>STDEV(D4:D6)</f>
        <v>5.4754587867088977E-2</v>
      </c>
      <c r="F18" s="29">
        <f>E18/D18</f>
        <v>2.9413844622852348E-3</v>
      </c>
      <c r="H18" s="69">
        <f>GEOMEAN(H4:H6)</f>
        <v>1.0000000000000009</v>
      </c>
      <c r="L18" s="64">
        <f>GEOMEAN(L4:L6)</f>
        <v>1</v>
      </c>
    </row>
    <row r="19" spans="1:13">
      <c r="A19">
        <v>2</v>
      </c>
      <c r="B19" t="s">
        <v>97</v>
      </c>
      <c r="D19" s="6">
        <f>AVERAGE(D7:D9)</f>
        <v>18.918009628252278</v>
      </c>
      <c r="E19" s="2">
        <f>STDEV(D7:D9)</f>
        <v>0.18458545060526133</v>
      </c>
      <c r="F19" s="29">
        <f t="shared" ref="F19:F21" si="4">E19/D19</f>
        <v>9.7571284840451827E-3</v>
      </c>
      <c r="H19" s="69">
        <f>GEOMEAN(H7:H9)</f>
        <v>0.81069650528622028</v>
      </c>
      <c r="I19" s="4">
        <f>TTEST(D4:D6,D7:D9,2,2)</f>
        <v>5.2785457996527098E-2</v>
      </c>
      <c r="J19" s="73">
        <f>-1/H19</f>
        <v>-1.2335072292521418</v>
      </c>
      <c r="L19" s="69">
        <f>GEOMEAN(L7:L9)</f>
        <v>1.0688931422669814</v>
      </c>
      <c r="M19" s="4">
        <f>TTEST(K4:K6,K7:K9,2,2)</f>
        <v>0.36482962386832973</v>
      </c>
    </row>
    <row r="20" spans="1:13">
      <c r="A20">
        <v>3</v>
      </c>
      <c r="B20" t="s">
        <v>98</v>
      </c>
      <c r="D20" s="6">
        <f>AVERAGE(D10:D12)</f>
        <v>18.887560843820054</v>
      </c>
      <c r="E20" s="2">
        <f>STDEV(D10:D12)</f>
        <v>8.8264258840774247E-3</v>
      </c>
      <c r="F20" s="29">
        <f t="shared" si="4"/>
        <v>4.673142263875434E-4</v>
      </c>
      <c r="H20" s="69">
        <f>GEOMEAN(H10:H12)</f>
        <v>0.82798848752138232</v>
      </c>
      <c r="I20" s="4">
        <f>TTEST(D4:D6,D10:D12,2,2)</f>
        <v>1.0484893233391245E-3</v>
      </c>
      <c r="J20" s="73">
        <f>-1/H20</f>
        <v>-1.207746261054355</v>
      </c>
      <c r="L20" s="69">
        <f>GEOMEAN(L10:L12)</f>
        <v>1.1197118245853883</v>
      </c>
      <c r="M20" s="4">
        <f>TTEST(K4:K6,K10:K12,2,2)</f>
        <v>0.21820021433913359</v>
      </c>
    </row>
    <row r="21" spans="1:13">
      <c r="A21">
        <v>4</v>
      </c>
      <c r="B21" t="s">
        <v>99</v>
      </c>
      <c r="D21" s="6">
        <f>AVERAGE(D13:D15)</f>
        <v>18.590414271180276</v>
      </c>
      <c r="E21" s="2">
        <f>STDEV(D13:D15)</f>
        <v>0.24579070928509628</v>
      </c>
      <c r="F21" s="29">
        <f t="shared" si="4"/>
        <v>1.3221368050207061E-2</v>
      </c>
      <c r="H21" s="73">
        <f>GEOMEAN(H13:H15)</f>
        <v>1.0173592305248744</v>
      </c>
      <c r="I21" s="4">
        <f>TTEST(D4:D6,D13:D15,2,2)</f>
        <v>0.87268639455396968</v>
      </c>
      <c r="L21" s="73">
        <f>GEOMEAN(L13:L15)</f>
        <v>1.0800088229533733</v>
      </c>
      <c r="M21" s="4">
        <f>TTEST(K4:K6,K13:K15,2,2)</f>
        <v>0.39614470274238089</v>
      </c>
    </row>
    <row r="40" spans="1:20" ht="14" thickBot="1">
      <c r="A40" s="33"/>
      <c r="B40" s="33"/>
      <c r="C40" s="33"/>
      <c r="D40" s="37"/>
      <c r="E40" s="37"/>
      <c r="F40" s="37"/>
      <c r="G40" s="37"/>
      <c r="H40" s="37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</row>
    <row r="41" spans="1:20" ht="25">
      <c r="A41" s="3" t="s">
        <v>121</v>
      </c>
      <c r="C41" s="41" t="s">
        <v>123</v>
      </c>
      <c r="D41" s="28"/>
    </row>
    <row r="42" spans="1:20">
      <c r="A42" s="3"/>
      <c r="C42" s="27"/>
      <c r="D42" s="28"/>
      <c r="G42" s="38" t="s">
        <v>6</v>
      </c>
      <c r="H42" s="39">
        <f>AVERAGE(D44:D46)</f>
        <v>28.48429339647862</v>
      </c>
      <c r="K42" s="48" t="s">
        <v>3</v>
      </c>
      <c r="L42" s="49">
        <f>AVERAGE(K44:K46)</f>
        <v>9.8690499391344613</v>
      </c>
    </row>
    <row r="43" spans="1:20" ht="40" thickBot="1">
      <c r="A43" s="33"/>
      <c r="B43" s="33"/>
      <c r="C43" s="33"/>
      <c r="D43" s="34" t="s">
        <v>101</v>
      </c>
      <c r="E43" s="34" t="s">
        <v>102</v>
      </c>
      <c r="F43" s="34" t="s">
        <v>109</v>
      </c>
      <c r="G43" s="34" t="s">
        <v>103</v>
      </c>
      <c r="H43" s="35" t="s">
        <v>10</v>
      </c>
      <c r="J43" s="45" t="s">
        <v>124</v>
      </c>
      <c r="K43" s="45" t="s">
        <v>119</v>
      </c>
      <c r="L43" s="47" t="s">
        <v>2</v>
      </c>
    </row>
    <row r="44" spans="1:20">
      <c r="A44">
        <v>1</v>
      </c>
      <c r="B44" t="s">
        <v>111</v>
      </c>
      <c r="C44">
        <v>1</v>
      </c>
      <c r="D44" s="7">
        <f>AVERAGE('Raw Data'!B41,'Raw Data'!B53)</f>
        <v>28.434308855937697</v>
      </c>
      <c r="E44" s="7">
        <f>STDEV('Raw Data'!B41,'Raw Data'!B53)</f>
        <v>0.32403484120708248</v>
      </c>
      <c r="F44" s="26">
        <f>E44/D44</f>
        <v>1.1395910582838627E-2</v>
      </c>
      <c r="G44" s="40" t="e">
        <f>'Raw Data'!B65-Analysis!D44</f>
        <v>#VALUE!</v>
      </c>
      <c r="H44" s="7">
        <f>POWER(2,($H$42-D44))</f>
        <v>1.0352538303326866</v>
      </c>
      <c r="J44" s="62">
        <v>18.676321728655278</v>
      </c>
      <c r="K44" s="46">
        <f>D44-J44</f>
        <v>9.7579871272824192</v>
      </c>
      <c r="L44" s="46">
        <f t="shared" ref="L44:L55" si="5">POWER(2,($L$42-K44))</f>
        <v>1.0800235807227352</v>
      </c>
    </row>
    <row r="45" spans="1:20">
      <c r="A45">
        <v>1</v>
      </c>
      <c r="B45" t="s">
        <v>111</v>
      </c>
      <c r="C45">
        <v>2</v>
      </c>
      <c r="D45" s="7">
        <f>AVERAGE('Raw Data'!B45,'Raw Data'!B57)</f>
        <v>28.585598753132256</v>
      </c>
      <c r="E45" s="7">
        <f>STDEV('Raw Data'!B45,'Raw Data'!B57)</f>
        <v>0.14397883479397558</v>
      </c>
      <c r="F45" s="26">
        <f t="shared" ref="F45:F55" si="6">E45/D45</f>
        <v>5.0367612040380701E-3</v>
      </c>
      <c r="G45" s="40" t="e">
        <f>'Raw Data'!B69-Analysis!D45</f>
        <v>#VALUE!</v>
      </c>
      <c r="H45" s="7">
        <f t="shared" ref="H45:H55" si="7">POWER(2,($H$42-D45))</f>
        <v>0.93218916109713135</v>
      </c>
      <c r="J45" s="62">
        <v>18.598851705644861</v>
      </c>
      <c r="K45" s="46">
        <f t="shared" ref="K45:K55" si="8">D45-J45</f>
        <v>9.9867470474873947</v>
      </c>
      <c r="L45" s="46">
        <f t="shared" si="5"/>
        <v>0.9216576665240126</v>
      </c>
    </row>
    <row r="46" spans="1:20">
      <c r="A46" s="30">
        <v>1</v>
      </c>
      <c r="B46" s="30" t="s">
        <v>111</v>
      </c>
      <c r="C46" s="30">
        <v>3</v>
      </c>
      <c r="D46" s="31">
        <f>AVERAGE('Raw Data'!B49,'Raw Data'!B61)</f>
        <v>28.432972580365899</v>
      </c>
      <c r="E46" s="31">
        <f>STDEV('Raw Data'!B49,'Raw Data'!B61)</f>
        <v>6.6243293641850623E-2</v>
      </c>
      <c r="F46" s="32">
        <f t="shared" si="6"/>
        <v>2.3298054206120629E-3</v>
      </c>
      <c r="G46" s="42" t="e">
        <f>'Raw Data'!B73-Analysis!D46</f>
        <v>#VALUE!</v>
      </c>
      <c r="H46" s="42">
        <f t="shared" si="7"/>
        <v>1.0362131635477325</v>
      </c>
      <c r="J46" s="65">
        <v>18.570556937732327</v>
      </c>
      <c r="K46" s="50">
        <f t="shared" si="8"/>
        <v>9.8624156426335716</v>
      </c>
      <c r="L46" s="50">
        <f t="shared" si="5"/>
        <v>1.0046091334435734</v>
      </c>
    </row>
    <row r="47" spans="1:20">
      <c r="A47">
        <v>2</v>
      </c>
      <c r="B47" t="s">
        <v>113</v>
      </c>
      <c r="C47">
        <v>1</v>
      </c>
      <c r="D47" s="7">
        <f>AVERAGE('Raw Data'!B42,'Raw Data'!B54)</f>
        <v>25.864299667919681</v>
      </c>
      <c r="E47" s="7">
        <f>STDEV('Raw Data'!B42,'Raw Data'!B54)</f>
        <v>0.11215890120642809</v>
      </c>
      <c r="F47" s="26">
        <f t="shared" si="6"/>
        <v>4.3364368123812906E-3</v>
      </c>
      <c r="G47" s="40" t="e">
        <f>'Raw Data'!B66-Analysis!D47</f>
        <v>#VALUE!</v>
      </c>
      <c r="H47" s="7">
        <f t="shared" si="7"/>
        <v>6.147474001829667</v>
      </c>
      <c r="J47" s="62">
        <v>18.717761369791102</v>
      </c>
      <c r="K47" s="46">
        <f t="shared" si="8"/>
        <v>7.1465382981285792</v>
      </c>
      <c r="L47" s="46">
        <f t="shared" si="5"/>
        <v>6.6002086885175908</v>
      </c>
    </row>
    <row r="48" spans="1:20">
      <c r="A48">
        <v>2</v>
      </c>
      <c r="B48" t="s">
        <v>113</v>
      </c>
      <c r="C48">
        <v>2</v>
      </c>
      <c r="D48" s="7">
        <f>AVERAGE('Raw Data'!B46,'Raw Data'!B58)</f>
        <v>26.101875169402213</v>
      </c>
      <c r="E48" s="7">
        <f>STDEV('Raw Data'!B46,'Raw Data'!B58)</f>
        <v>3.0723622120063378E-2</v>
      </c>
      <c r="F48" s="26">
        <f t="shared" si="6"/>
        <v>1.1770657058416624E-3</v>
      </c>
      <c r="G48" s="40" t="e">
        <f>'Raw Data'!B70-Analysis!D48</f>
        <v>#VALUE!</v>
      </c>
      <c r="H48" s="7">
        <f t="shared" si="7"/>
        <v>5.2140999090251094</v>
      </c>
      <c r="J48" s="62">
        <v>19.081357683432707</v>
      </c>
      <c r="K48" s="46">
        <f t="shared" si="8"/>
        <v>7.0205174859695063</v>
      </c>
      <c r="L48" s="46">
        <f t="shared" si="5"/>
        <v>7.2026732270211493</v>
      </c>
    </row>
    <row r="49" spans="1:13">
      <c r="A49" s="30">
        <v>2</v>
      </c>
      <c r="B49" s="30" t="s">
        <v>113</v>
      </c>
      <c r="C49" s="30">
        <v>3</v>
      </c>
      <c r="D49" s="31">
        <f>AVERAGE('Raw Data'!B50,'Raw Data'!B62)</f>
        <v>25.980215962047922</v>
      </c>
      <c r="E49" s="31">
        <f>STDEV('Raw Data'!B50,'Raw Data'!B62)</f>
        <v>6.0873534773328318E-2</v>
      </c>
      <c r="F49" s="32">
        <f t="shared" si="6"/>
        <v>2.3430727004830443E-3</v>
      </c>
      <c r="G49" s="42" t="e">
        <f>'Raw Data'!B74-Analysis!D49</f>
        <v>#VALUE!</v>
      </c>
      <c r="H49" s="42">
        <f t="shared" si="7"/>
        <v>5.6728646168035466</v>
      </c>
      <c r="J49" s="65">
        <v>18.95490983153303</v>
      </c>
      <c r="K49" s="50">
        <f t="shared" si="8"/>
        <v>7.0253061305148918</v>
      </c>
      <c r="L49" s="50">
        <f t="shared" si="5"/>
        <v>7.1788054918305537</v>
      </c>
    </row>
    <row r="50" spans="1:13">
      <c r="A50">
        <v>3</v>
      </c>
      <c r="B50" t="s">
        <v>115</v>
      </c>
      <c r="C50">
        <v>1</v>
      </c>
      <c r="D50" s="7">
        <f>AVERAGE('Raw Data'!B43,'Raw Data'!B55)</f>
        <v>25.377876405683981</v>
      </c>
      <c r="E50" s="7">
        <f>STDEV('Raw Data'!B43,'Raw Data'!B55)</f>
        <v>6.4465285590386029E-2</v>
      </c>
      <c r="F50" s="26">
        <f t="shared" si="6"/>
        <v>2.5402159171973699E-3</v>
      </c>
      <c r="G50" s="40" t="e">
        <f>'Raw Data'!B67-Analysis!D50</f>
        <v>#VALUE!</v>
      </c>
      <c r="H50" s="7">
        <f t="shared" si="7"/>
        <v>8.6124099350199526</v>
      </c>
      <c r="J50" s="62">
        <v>18.897715825781347</v>
      </c>
      <c r="K50" s="46">
        <f t="shared" si="8"/>
        <v>6.4801605799026341</v>
      </c>
      <c r="L50" s="46">
        <f t="shared" si="5"/>
        <v>10.475080016452152</v>
      </c>
    </row>
    <row r="51" spans="1:13">
      <c r="A51">
        <v>3</v>
      </c>
      <c r="B51" t="s">
        <v>115</v>
      </c>
      <c r="C51">
        <v>2</v>
      </c>
      <c r="D51" s="7">
        <f>AVERAGE('Raw Data'!B47,'Raw Data'!B59)</f>
        <v>25.372429929093151</v>
      </c>
      <c r="E51" s="7">
        <f>STDEV('Raw Data'!B47,'Raw Data'!B59)</f>
        <v>0.21219571904623008</v>
      </c>
      <c r="F51" s="26">
        <f t="shared" si="6"/>
        <v>8.3632399277184365E-3</v>
      </c>
      <c r="G51" s="40" t="e">
        <f>'Raw Data'!B71-Analysis!D51</f>
        <v>#VALUE!</v>
      </c>
      <c r="H51" s="7">
        <f t="shared" si="7"/>
        <v>8.6449850404497326</v>
      </c>
      <c r="J51" s="62">
        <v>18.88173298631353</v>
      </c>
      <c r="K51" s="46">
        <f t="shared" si="8"/>
        <v>6.4906969427796213</v>
      </c>
      <c r="L51" s="46">
        <f t="shared" si="5"/>
        <v>10.398856564270197</v>
      </c>
    </row>
    <row r="52" spans="1:13">
      <c r="A52" s="30">
        <v>3</v>
      </c>
      <c r="B52" s="30" t="s">
        <v>115</v>
      </c>
      <c r="C52" s="30">
        <v>3</v>
      </c>
      <c r="D52" s="31">
        <f>AVERAGE('Raw Data'!B51,'Raw Data'!B63)</f>
        <v>25.332486645431146</v>
      </c>
      <c r="E52" s="31">
        <f>STDEV('Raw Data'!B51,'Raw Data'!B63)</f>
        <v>5.4878932273797407E-2</v>
      </c>
      <c r="F52" s="32">
        <f t="shared" si="6"/>
        <v>2.1663460457678808E-3</v>
      </c>
      <c r="G52" s="42" t="e">
        <f>'Raw Data'!B75-Analysis!D52</f>
        <v>#VALUE!</v>
      </c>
      <c r="H52" s="42">
        <f t="shared" si="7"/>
        <v>8.8876792451652289</v>
      </c>
      <c r="J52" s="65">
        <v>18.883233719365286</v>
      </c>
      <c r="K52" s="50">
        <f t="shared" si="8"/>
        <v>6.44925292606586</v>
      </c>
      <c r="L52" s="50">
        <f t="shared" si="5"/>
        <v>10.701914574908354</v>
      </c>
    </row>
    <row r="53" spans="1:13">
      <c r="A53">
        <v>4</v>
      </c>
      <c r="B53" t="s">
        <v>117</v>
      </c>
      <c r="C53">
        <v>1</v>
      </c>
      <c r="D53" s="7">
        <f>AVERAGE('Raw Data'!B44,'Raw Data'!B56)</f>
        <v>27.822411025211018</v>
      </c>
      <c r="E53" s="7">
        <f>STDEV('Raw Data'!B44,'Raw Data'!B56)</f>
        <v>0.26015227111768413</v>
      </c>
      <c r="F53" s="26">
        <f t="shared" si="6"/>
        <v>9.3504574740826581E-3</v>
      </c>
      <c r="G53" s="40" t="e">
        <f>'Raw Data'!B68-Analysis!D53</f>
        <v>#VALUE!</v>
      </c>
      <c r="H53" s="7">
        <f t="shared" si="7"/>
        <v>1.5821455984143331</v>
      </c>
      <c r="J53" s="62">
        <v>18.565248911341307</v>
      </c>
      <c r="K53" s="46">
        <f t="shared" si="8"/>
        <v>9.2571621138697111</v>
      </c>
      <c r="L53" s="46">
        <f t="shared" si="5"/>
        <v>1.5282576886061512</v>
      </c>
    </row>
    <row r="54" spans="1:13">
      <c r="A54">
        <v>4</v>
      </c>
      <c r="B54" t="s">
        <v>117</v>
      </c>
      <c r="C54">
        <v>2</v>
      </c>
      <c r="D54" s="7">
        <f>AVERAGE('Raw Data'!B48,'Raw Data'!B60)</f>
        <v>28.128780499904813</v>
      </c>
      <c r="E54" s="7">
        <f>STDEV('Raw Data'!B48,'Raw Data'!B60)</f>
        <v>6.9046926800367572E-2</v>
      </c>
      <c r="F54" s="26">
        <f t="shared" si="6"/>
        <v>2.4546718902584926E-3</v>
      </c>
      <c r="G54" s="40" t="e">
        <f>'Raw Data'!B72-Analysis!D54</f>
        <v>#VALUE!</v>
      </c>
      <c r="H54" s="7">
        <f t="shared" si="7"/>
        <v>1.2794403578752256</v>
      </c>
      <c r="J54" s="62">
        <v>18.847819542518515</v>
      </c>
      <c r="K54" s="46">
        <f t="shared" si="8"/>
        <v>9.2809609573862986</v>
      </c>
      <c r="L54" s="46">
        <f t="shared" si="5"/>
        <v>1.5032541920884044</v>
      </c>
    </row>
    <row r="55" spans="1:13">
      <c r="A55" s="30">
        <v>4</v>
      </c>
      <c r="B55" s="30" t="s">
        <v>117</v>
      </c>
      <c r="C55" s="30">
        <v>3</v>
      </c>
      <c r="D55" s="31">
        <f>AVERAGE('Raw Data'!B52,'Raw Data'!B64)</f>
        <v>28.11602098660839</v>
      </c>
      <c r="E55" s="31">
        <f>STDEV('Raw Data'!B52,'Raw Data'!B64)</f>
        <v>0.11963652495495981</v>
      </c>
      <c r="F55" s="32">
        <f t="shared" si="6"/>
        <v>4.2551015668946352E-3</v>
      </c>
      <c r="G55" s="42" t="e">
        <f>'Raw Data'!B76-Analysis!D55</f>
        <v>#VALUE!</v>
      </c>
      <c r="H55" s="7">
        <f t="shared" si="7"/>
        <v>1.2908061976412122</v>
      </c>
      <c r="J55" s="62">
        <v>18.358174359681009</v>
      </c>
      <c r="K55" s="46">
        <f t="shared" si="8"/>
        <v>9.7578466269273818</v>
      </c>
      <c r="L55" s="46">
        <f t="shared" si="5"/>
        <v>1.0801287665599657</v>
      </c>
    </row>
    <row r="56" spans="1:13">
      <c r="F56" s="26"/>
    </row>
    <row r="57" spans="1:13" ht="27" thickBot="1">
      <c r="A57" s="33"/>
      <c r="B57" s="36" t="s">
        <v>9</v>
      </c>
      <c r="C57" s="33"/>
      <c r="D57" s="34" t="s">
        <v>11</v>
      </c>
      <c r="E57" s="34" t="s">
        <v>102</v>
      </c>
      <c r="F57" s="34" t="s">
        <v>109</v>
      </c>
      <c r="G57" s="37"/>
      <c r="H57" s="34" t="s">
        <v>12</v>
      </c>
      <c r="I57" s="35" t="s">
        <v>118</v>
      </c>
      <c r="L57" s="34" t="s">
        <v>12</v>
      </c>
      <c r="M57" s="35" t="s">
        <v>118</v>
      </c>
    </row>
    <row r="58" spans="1:13">
      <c r="A58">
        <v>1</v>
      </c>
      <c r="B58" t="s">
        <v>96</v>
      </c>
      <c r="D58" s="7">
        <f>AVERAGE(D44:D46)</f>
        <v>28.48429339647862</v>
      </c>
      <c r="E58" s="2">
        <f>STDEV(D44:D46)</f>
        <v>8.7735556490961319E-2</v>
      </c>
      <c r="F58" s="29">
        <f>E58/D58</f>
        <v>3.0801380701199932E-3</v>
      </c>
      <c r="H58" s="64">
        <f>GEOMEAN(H44:H46)</f>
        <v>1.0000000000000018</v>
      </c>
      <c r="L58" s="64">
        <f>GEOMEAN(L44:L46)</f>
        <v>0.99999999999999956</v>
      </c>
    </row>
    <row r="59" spans="1:13">
      <c r="A59">
        <v>2</v>
      </c>
      <c r="B59" t="s">
        <v>97</v>
      </c>
      <c r="D59" s="7">
        <f>AVERAGE(D47:D49)</f>
        <v>25.982130266456608</v>
      </c>
      <c r="E59" s="2">
        <f>STDEV(D47:D49)</f>
        <v>0.11879931879840498</v>
      </c>
      <c r="F59" s="29">
        <f t="shared" ref="F59:F61" si="9">E59/D59</f>
        <v>4.5723471316659907E-3</v>
      </c>
      <c r="H59" s="73">
        <f>GEOMEAN(H47:H49)</f>
        <v>5.6653423145443913</v>
      </c>
      <c r="I59" s="4">
        <f>TTEST(D44:D46,D47:D49,2,2)</f>
        <v>8.0285115706761065E-6</v>
      </c>
      <c r="L59" s="73">
        <f>GEOMEAN(L47:L49)</f>
        <v>6.9882407011785581</v>
      </c>
      <c r="M59" s="4">
        <f>TTEST(K44:K46,K47:K49,2,2)</f>
        <v>3.5554691598151419E-6</v>
      </c>
    </row>
    <row r="60" spans="1:13">
      <c r="A60">
        <v>3</v>
      </c>
      <c r="B60" t="s">
        <v>98</v>
      </c>
      <c r="D60" s="7">
        <f>AVERAGE(D50:D52)</f>
        <v>25.360930993402761</v>
      </c>
      <c r="E60" s="2">
        <f>STDEV(D50:D52)</f>
        <v>2.4783597909924671E-2</v>
      </c>
      <c r="F60" s="29">
        <f t="shared" si="9"/>
        <v>9.7723533557863966E-4</v>
      </c>
      <c r="H60" s="73">
        <f>GEOMEAN(H50:H52)</f>
        <v>8.7141648343954188</v>
      </c>
      <c r="I60" s="4">
        <f>TTEST(D44:D46,D50:D52,2,2)</f>
        <v>4.8303969320712006E-7</v>
      </c>
      <c r="L60" s="73">
        <f>GEOMEAN(L50:L52)</f>
        <v>10.524499996952398</v>
      </c>
      <c r="M60" s="4">
        <f>TTEST(K44:K46,K50:K52,2,2)</f>
        <v>9.2225471140443471E-7</v>
      </c>
    </row>
    <row r="61" spans="1:13">
      <c r="A61">
        <v>4</v>
      </c>
      <c r="B61" t="s">
        <v>99</v>
      </c>
      <c r="D61" s="7">
        <f>AVERAGE(D53:D55)</f>
        <v>28.022404170574742</v>
      </c>
      <c r="E61" s="2">
        <f>STDEV(D53:D55)</f>
        <v>0.17331660318379216</v>
      </c>
      <c r="F61" s="29">
        <f t="shared" si="9"/>
        <v>6.1849298200396851E-3</v>
      </c>
      <c r="H61" s="68">
        <f>GEOMEAN(H53:H55)</f>
        <v>1.3773442860376128</v>
      </c>
      <c r="I61" s="4">
        <f>TTEST(D44:D46,D53:D55,2,2)</f>
        <v>1.4632532176995512E-2</v>
      </c>
      <c r="L61" s="67">
        <f>GEOMEAN(L53:L55)</f>
        <v>1.3538426199042926</v>
      </c>
      <c r="M61" s="4">
        <f>TTEST(K44:K46,K53:K55,2,2)</f>
        <v>6.7937894128710555E-2</v>
      </c>
    </row>
    <row r="85" spans="1:8">
      <c r="C85" s="2"/>
      <c r="H85"/>
    </row>
    <row r="86" spans="1:8">
      <c r="C86" s="2"/>
      <c r="H86"/>
    </row>
    <row r="87" spans="1:8">
      <c r="A87" s="2"/>
      <c r="D87"/>
      <c r="E87"/>
      <c r="F87"/>
      <c r="G87"/>
      <c r="H87"/>
    </row>
    <row r="88" spans="1:8">
      <c r="C88" s="2"/>
      <c r="H88"/>
    </row>
    <row r="89" spans="1:8">
      <c r="C89" s="2"/>
      <c r="H89"/>
    </row>
  </sheetData>
  <sheetCalcPr fullCalcOnLoad="1"/>
  <phoneticPr fontId="4" type="noConversion"/>
  <conditionalFormatting sqref="I19:I21 I59:I61 M59:M61 M19:M21">
    <cfRule type="cellIs" dxfId="1" priority="0" stopIfTrue="1" operator="lessThanOrEqual">
      <formula>0.05</formula>
    </cfRule>
  </conditionalFormatting>
  <conditionalFormatting sqref="G44:G55 G4:G15">
    <cfRule type="cellIs" dxfId="0" priority="0" stopIfTrue="1" operator="lessThanOrEqual">
      <formula>5</formula>
    </cfRule>
  </conditionalFormatting>
  <pageMargins left="0.75" right="0.75" top="1" bottom="1" header="0.5" footer="0.5"/>
  <pageSetup scale="40" orientation="portrait" horizontalDpi="4294967292" verticalDpi="4294967292"/>
  <headerFooter>
    <oddHeader>&amp;C&amp;"Verdana,Bold"&amp;14qPCR #41_x000D_RWPE1 Endpoint Comparison&amp;R&amp;14 11/14/12</oddHeader>
  </headerFooter>
  <colBreaks count="1" manualBreakCount="1">
    <brk id="20" max="1048575" man="1"/>
  </colBreaks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I19"/>
  <sheetViews>
    <sheetView workbookViewId="0">
      <selection activeCell="K32" sqref="K32"/>
    </sheetView>
  </sheetViews>
  <sheetFormatPr baseColWidth="10" defaultRowHeight="13"/>
  <sheetData>
    <row r="1" spans="1:8">
      <c r="A1" s="14" t="s">
        <v>8</v>
      </c>
    </row>
    <row r="2" spans="1:8">
      <c r="A2" s="14"/>
      <c r="B2" t="s">
        <v>4</v>
      </c>
      <c r="C2" t="s">
        <v>4</v>
      </c>
      <c r="D2" t="s">
        <v>5</v>
      </c>
      <c r="F2" t="s">
        <v>120</v>
      </c>
    </row>
    <row r="3" spans="1:8">
      <c r="B3" s="43">
        <v>39709</v>
      </c>
      <c r="C3" s="43">
        <v>39710</v>
      </c>
      <c r="D3" s="43">
        <v>39710</v>
      </c>
      <c r="H3" s="43">
        <v>39765</v>
      </c>
    </row>
    <row r="4" spans="1:8">
      <c r="A4" t="s">
        <v>110</v>
      </c>
      <c r="B4" s="44">
        <v>18.217810097372912</v>
      </c>
      <c r="C4" s="44">
        <v>18.761440820421718</v>
      </c>
      <c r="D4" s="44">
        <v>18.5498190637081</v>
      </c>
      <c r="F4" s="44">
        <f>AVERAGE(C4,D4)</f>
        <v>18.655629942064909</v>
      </c>
      <c r="H4" s="71">
        <v>18.676321728655278</v>
      </c>
    </row>
    <row r="5" spans="1:8">
      <c r="A5" t="s">
        <v>110</v>
      </c>
      <c r="B5" s="44">
        <v>18.807262508065744</v>
      </c>
      <c r="C5" s="44">
        <v>18.92219597877919</v>
      </c>
      <c r="D5" s="44">
        <v>18.808740804304016</v>
      </c>
      <c r="F5" s="44">
        <f t="shared" ref="F5:F15" si="0">AVERAGE(C5,D5)</f>
        <v>18.865468391541604</v>
      </c>
      <c r="H5" s="71">
        <v>18.598851705644861</v>
      </c>
    </row>
    <row r="6" spans="1:8">
      <c r="A6" t="s">
        <v>110</v>
      </c>
      <c r="B6" s="44">
        <v>18.48128509652507</v>
      </c>
      <c r="C6" s="44">
        <v>18.732492463197268</v>
      </c>
      <c r="D6" s="44">
        <v>18.601744185425929</v>
      </c>
      <c r="F6" s="44">
        <f t="shared" si="0"/>
        <v>18.667118324311598</v>
      </c>
      <c r="H6" s="71">
        <v>18.570556937732327</v>
      </c>
    </row>
    <row r="7" spans="1:8">
      <c r="A7" t="s">
        <v>112</v>
      </c>
      <c r="B7" s="44">
        <v>18.790362129136387</v>
      </c>
      <c r="C7" s="44">
        <v>19.021807791398871</v>
      </c>
      <c r="D7" s="44">
        <v>18.997854791937257</v>
      </c>
      <c r="F7" s="44">
        <f t="shared" si="0"/>
        <v>19.009831291668064</v>
      </c>
      <c r="H7" s="71">
        <v>18.717761369791102</v>
      </c>
    </row>
    <row r="8" spans="1:8">
      <c r="A8" t="s">
        <v>112</v>
      </c>
      <c r="B8" s="44">
        <v>19.057852686063896</v>
      </c>
      <c r="C8" s="44">
        <v>19.317050783082529</v>
      </c>
      <c r="D8" s="44">
        <v>19.132175656372269</v>
      </c>
      <c r="F8" s="44">
        <f t="shared" si="0"/>
        <v>19.224613219727399</v>
      </c>
      <c r="H8" s="71">
        <v>19.081357683432707</v>
      </c>
    </row>
    <row r="9" spans="1:8">
      <c r="A9" t="s">
        <v>112</v>
      </c>
      <c r="B9" s="44">
        <v>19.037753026423363</v>
      </c>
      <c r="C9" s="44">
        <v>19.134962448997605</v>
      </c>
      <c r="D9" s="44">
        <v>19.165884669827431</v>
      </c>
      <c r="F9" s="44">
        <f t="shared" si="0"/>
        <v>19.150423559412516</v>
      </c>
      <c r="H9" s="71">
        <v>18.95490983153303</v>
      </c>
    </row>
    <row r="10" spans="1:8">
      <c r="A10" t="s">
        <v>114</v>
      </c>
      <c r="B10" s="44">
        <v>18.9103242850871</v>
      </c>
      <c r="C10" s="44">
        <v>19.122634845724768</v>
      </c>
      <c r="D10" s="44">
        <v>19.05433033340098</v>
      </c>
      <c r="F10" s="44">
        <f t="shared" si="0"/>
        <v>19.088482589562872</v>
      </c>
      <c r="H10" s="71">
        <v>18.897715825781347</v>
      </c>
    </row>
    <row r="11" spans="1:8">
      <c r="A11" t="s">
        <v>114</v>
      </c>
      <c r="B11" s="44">
        <v>19.099949859607896</v>
      </c>
      <c r="C11" s="44">
        <v>19.427112671954148</v>
      </c>
      <c r="D11" s="44">
        <v>19.18716018004428</v>
      </c>
      <c r="F11" s="44">
        <f t="shared" si="0"/>
        <v>19.307136425999214</v>
      </c>
      <c r="H11" s="71">
        <v>18.88173298631353</v>
      </c>
    </row>
    <row r="12" spans="1:8">
      <c r="A12" t="s">
        <v>114</v>
      </c>
      <c r="B12" s="44">
        <v>18.961814350587645</v>
      </c>
      <c r="C12" s="44">
        <v>19.166133892252255</v>
      </c>
      <c r="D12" s="44">
        <v>19.031730590351174</v>
      </c>
      <c r="F12" s="44">
        <f t="shared" si="0"/>
        <v>19.098932241301714</v>
      </c>
      <c r="H12" s="71">
        <v>18.883233719365286</v>
      </c>
    </row>
    <row r="13" spans="1:8">
      <c r="A13" t="s">
        <v>116</v>
      </c>
      <c r="B13" s="44">
        <v>18.593312685043287</v>
      </c>
      <c r="C13" s="44">
        <v>18.895211081594837</v>
      </c>
      <c r="D13" s="44">
        <v>18.991803077484214</v>
      </c>
      <c r="F13" s="44">
        <f t="shared" si="0"/>
        <v>18.943507079539526</v>
      </c>
      <c r="H13" s="71">
        <v>18.565248911341307</v>
      </c>
    </row>
    <row r="14" spans="1:8">
      <c r="A14" t="s">
        <v>116</v>
      </c>
      <c r="B14" s="44">
        <v>18.771909975612139</v>
      </c>
      <c r="C14" s="44">
        <v>19.000458749595719</v>
      </c>
      <c r="D14" s="44">
        <v>18.890641470325196</v>
      </c>
      <c r="F14" s="44">
        <f t="shared" si="0"/>
        <v>18.945550109960458</v>
      </c>
      <c r="H14" s="71">
        <v>18.847819542518515</v>
      </c>
    </row>
    <row r="15" spans="1:8">
      <c r="A15" t="s">
        <v>116</v>
      </c>
      <c r="B15" s="44">
        <v>18.665928392533992</v>
      </c>
      <c r="C15" s="44">
        <v>18.634187546327418</v>
      </c>
      <c r="D15" s="44">
        <v>18.481414863297388</v>
      </c>
      <c r="F15" s="44">
        <f t="shared" si="0"/>
        <v>18.557801204812403</v>
      </c>
      <c r="H15" s="71">
        <v>18.358174359681009</v>
      </c>
    </row>
    <row r="17" spans="2:9">
      <c r="B17" t="s">
        <v>7</v>
      </c>
      <c r="C17" s="44">
        <f>CORREL(B4:B15,C4:C15)</f>
        <v>0.84728501468007567</v>
      </c>
      <c r="D17">
        <f>CORREL(B4:B15,D4:D15)</f>
        <v>0.82943200813841389</v>
      </c>
      <c r="H17" s="70">
        <f>CORREL(B4:B15,H4:H15)</f>
        <v>0.67455698501448202</v>
      </c>
      <c r="I17" s="43">
        <v>39709</v>
      </c>
    </row>
    <row r="18" spans="2:9">
      <c r="D18">
        <f>CORREL(C4:C15,D4:D15)</f>
        <v>0.91710708973981592</v>
      </c>
      <c r="H18" s="70">
        <f>CORREL(C4:C15,H4:H15)</f>
        <v>0.86837596868052513</v>
      </c>
      <c r="I18" s="72">
        <v>39710</v>
      </c>
    </row>
    <row r="19" spans="2:9">
      <c r="H19" s="70">
        <f>CORREL(D4:D15,H4:H15)</f>
        <v>0.80156898179357894</v>
      </c>
      <c r="I19" s="43">
        <v>39710</v>
      </c>
    </row>
  </sheetData>
  <sheetCalcPr fullCalcOnLoad="1"/>
  <phoneticPr fontId="4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selection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2012-11-14T21:21:29Z</cp:lastPrinted>
  <dcterms:created xsi:type="dcterms:W3CDTF">2012-09-19T20:03:48Z</dcterms:created>
  <dcterms:modified xsi:type="dcterms:W3CDTF">2012-11-14T21:23:57Z</dcterms:modified>
</cp:coreProperties>
</file>