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2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  <sheet name="HKG selection" sheetId="8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61" i="2"/>
  <c r="D10"/>
  <c r="G10"/>
  <c r="D55"/>
  <c r="G55"/>
  <c r="D52"/>
  <c r="G52"/>
  <c r="D49"/>
  <c r="G49"/>
  <c r="D46"/>
  <c r="G46"/>
  <c r="D54"/>
  <c r="G54"/>
  <c r="D51"/>
  <c r="G51"/>
  <c r="D48"/>
  <c r="G48"/>
  <c r="D45"/>
  <c r="G45"/>
  <c r="D53"/>
  <c r="G53"/>
  <c r="D50"/>
  <c r="G50"/>
  <c r="D47"/>
  <c r="G47"/>
  <c r="D44"/>
  <c r="G44"/>
  <c r="D14"/>
  <c r="G15"/>
  <c r="G14"/>
  <c r="D13"/>
  <c r="G13"/>
  <c r="D12"/>
  <c r="G12"/>
  <c r="D11"/>
  <c r="G11"/>
  <c r="D9"/>
  <c r="G9"/>
  <c r="D8"/>
  <c r="G8"/>
  <c r="D7"/>
  <c r="G7"/>
  <c r="D6"/>
  <c r="G6"/>
  <c r="D5"/>
  <c r="G5"/>
  <c r="D4"/>
  <c r="G4"/>
  <c r="K45"/>
  <c r="K46"/>
  <c r="K47"/>
  <c r="K48"/>
  <c r="K49"/>
  <c r="K50"/>
  <c r="K51"/>
  <c r="K52"/>
  <c r="K53"/>
  <c r="K54"/>
  <c r="K55"/>
  <c r="K44"/>
  <c r="K4"/>
  <c r="K5"/>
  <c r="K6"/>
  <c r="L2"/>
  <c r="L4"/>
  <c r="L5"/>
  <c r="L6"/>
  <c r="K7"/>
  <c r="L7"/>
  <c r="K8"/>
  <c r="L8"/>
  <c r="K9"/>
  <c r="L9"/>
  <c r="K10"/>
  <c r="L10"/>
  <c r="K11"/>
  <c r="L11"/>
  <c r="K12"/>
  <c r="L12"/>
  <c r="K13"/>
  <c r="L13"/>
  <c r="K14"/>
  <c r="L14"/>
  <c r="D15"/>
  <c r="K15"/>
  <c r="L15"/>
  <c r="M21"/>
  <c r="L21"/>
  <c r="M20"/>
  <c r="L20"/>
  <c r="M19"/>
  <c r="L19"/>
  <c r="L18"/>
  <c r="M59"/>
  <c r="M61"/>
  <c r="M60"/>
  <c r="L42"/>
  <c r="L53"/>
  <c r="L54"/>
  <c r="L55"/>
  <c r="L61"/>
  <c r="L50"/>
  <c r="L51"/>
  <c r="L52"/>
  <c r="L60"/>
  <c r="L47"/>
  <c r="L48"/>
  <c r="L49"/>
  <c r="L59"/>
  <c r="L44"/>
  <c r="L45"/>
  <c r="L46"/>
  <c r="L58"/>
  <c r="E44"/>
  <c r="E55"/>
  <c r="E54"/>
  <c r="E53"/>
  <c r="E52"/>
  <c r="E51"/>
  <c r="E50"/>
  <c r="E49"/>
  <c r="E48"/>
  <c r="E47"/>
  <c r="E46"/>
  <c r="E45"/>
  <c r="H42"/>
  <c r="H45"/>
  <c r="H46"/>
  <c r="H47"/>
  <c r="H48"/>
  <c r="H49"/>
  <c r="H50"/>
  <c r="H51"/>
  <c r="H52"/>
  <c r="H53"/>
  <c r="H54"/>
  <c r="H55"/>
  <c r="H44"/>
  <c r="I61"/>
  <c r="H61"/>
  <c r="E61"/>
  <c r="D61"/>
  <c r="F61"/>
  <c r="I60"/>
  <c r="H60"/>
  <c r="E60"/>
  <c r="D60"/>
  <c r="F60"/>
  <c r="I59"/>
  <c r="H59"/>
  <c r="E59"/>
  <c r="D59"/>
  <c r="F59"/>
  <c r="H58"/>
  <c r="E58"/>
  <c r="D58"/>
  <c r="F58"/>
  <c r="F55"/>
  <c r="F54"/>
  <c r="F53"/>
  <c r="F52"/>
  <c r="F51"/>
  <c r="F50"/>
  <c r="F49"/>
  <c r="F48"/>
  <c r="F47"/>
  <c r="F46"/>
  <c r="F45"/>
  <c r="F44"/>
  <c r="E19"/>
  <c r="D19"/>
  <c r="F19"/>
  <c r="E20"/>
  <c r="D20"/>
  <c r="F20"/>
  <c r="E21"/>
  <c r="D21"/>
  <c r="F21"/>
  <c r="E18"/>
  <c r="D18"/>
  <c r="F18"/>
  <c r="H2"/>
  <c r="H5"/>
  <c r="H6"/>
  <c r="H7"/>
  <c r="H8"/>
  <c r="H9"/>
  <c r="H10"/>
  <c r="H11"/>
  <c r="H12"/>
  <c r="H13"/>
  <c r="H14"/>
  <c r="H15"/>
  <c r="H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  <c r="F5" i="8"/>
  <c r="F6"/>
  <c r="F7"/>
  <c r="F8"/>
  <c r="F9"/>
  <c r="F10"/>
  <c r="F11"/>
  <c r="F12"/>
  <c r="F13"/>
  <c r="F14"/>
  <c r="F15"/>
  <c r="F4"/>
  <c r="D18"/>
  <c r="D17"/>
  <c r="C17"/>
</calcChain>
</file>

<file path=xl/sharedStrings.xml><?xml version="1.0" encoding="utf-8"?>
<sst xmlns="http://schemas.openxmlformats.org/spreadsheetml/2006/main" count="328" uniqueCount="125">
  <si>
    <t>Syt8</t>
    <phoneticPr fontId="4" type="noConversion"/>
  </si>
  <si>
    <t>Nono Avg 9/20/12</t>
    <phoneticPr fontId="4" type="noConversion"/>
  </si>
  <si>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</si>
  <si>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</si>
  <si>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</si>
  <si>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</si>
  <si>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</si>
  <si>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</si>
  <si>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</si>
  <si>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</si>
  <si>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</si>
  <si>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</si>
  <si>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</si>
  <si>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</si>
  <si>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</si>
  <si>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</si>
  <si>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</si>
  <si>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</si>
  <si>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</si>
  <si>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</si>
  <si>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</si>
  <si>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</si>
  <si>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</si>
  <si>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</si>
  <si>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</si>
  <si>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</si>
  <si>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</si>
  <si>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</si>
  <si>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</si>
  <si>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</si>
  <si>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</si>
  <si>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</si>
  <si>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</si>
  <si>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</si>
  <si>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</si>
  <si>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</si>
  <si>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</si>
  <si>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</si>
  <si>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</si>
  <si>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</si>
  <si>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</si>
  <si>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</si>
  <si>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</si>
  <si>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</si>
  <si>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</si>
  <si>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</si>
  <si>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</si>
  <si>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</si>
  <si>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</si>
  <si>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</si>
  <si>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</si>
  <si>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</si>
  <si>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</si>
  <si>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</si>
  <si>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</si>
  <si>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</si>
  <si>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</si>
  <si>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</si>
  <si>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</si>
  <si>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</si>
  <si>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</si>
  <si>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</si>
  <si>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</si>
  <si>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</si>
  <si>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</si>
  <si>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</si>
  <si>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</si>
  <si>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</si>
  <si>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</si>
  <si>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</si>
  <si>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</si>
  <si>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</si>
  <si>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</si>
  <si>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</si>
  <si>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</si>
  <si>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</si>
  <si>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</si>
  <si>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</si>
  <si>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</si>
  <si>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</si>
  <si>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</si>
  <si>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</si>
  <si>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</si>
  <si>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</si>
  <si>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</si>
  <si>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</si>
  <si>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</si>
  <si>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</si>
  <si>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</si>
  <si>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</si>
  <si>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</si>
  <si>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</si>
  <si>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</si>
  <si>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</si>
  <si>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</si>
  <si>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</si>
  <si>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</si>
  <si>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</si>
  <si>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</si>
  <si>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</si>
  <si>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</si>
  <si>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</si>
  <si>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</si>
  <si>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</si>
  <si>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</si>
  <si>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</si>
  <si>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</si>
  <si>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</si>
  <si>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</si>
  <si>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</si>
  <si>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</si>
  <si>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</si>
  <si>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</si>
  <si>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</si>
  <si>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</si>
  <si>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</si>
  <si>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</si>
  <si>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</si>
  <si>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</si>
  <si>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∆CT          (GOI-HKG)</t>
    <phoneticPr fontId="4" type="noConversion"/>
  </si>
  <si>
    <t>average 9/20 runs</t>
    <phoneticPr fontId="4" type="noConversion"/>
  </si>
  <si>
    <t>Gene 2</t>
    <phoneticPr fontId="4" type="noConversion"/>
  </si>
  <si>
    <t>S</t>
    <phoneticPr fontId="4" type="noConversion"/>
  </si>
  <si>
    <t>9/26/12 - qPCR #25: gene1 = Hyal1 gene 2 = Syt8</t>
    <phoneticPr fontId="4" type="noConversion"/>
  </si>
  <si>
    <t>Hyal1</t>
    <phoneticPr fontId="4" type="noConversion"/>
  </si>
</sst>
</file>

<file path=xl/styles.xml><?xml version="1.0" encoding="utf-8"?>
<styleSheet xmlns="http://schemas.openxmlformats.org/spreadsheetml/2006/main">
  <numFmts count="10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  <numFmt numFmtId="173" formatCode="0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71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6" fillId="3" borderId="0" xfId="0" applyFont="1" applyFill="1"/>
    <xf numFmtId="169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16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169" fontId="0" fillId="0" borderId="5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49" fontId="0" fillId="2" borderId="0" xfId="0" applyNumberFormat="1" applyFill="1" applyAlignment="1" applyProtection="1">
      <alignment horizontal="center" vertical="top"/>
    </xf>
    <xf numFmtId="168" fontId="0" fillId="3" borderId="1" xfId="0" applyNumberFormat="1" applyFill="1" applyBorder="1" applyAlignment="1" applyProtection="1">
      <alignment horizontal="center" vertical="top"/>
    </xf>
    <xf numFmtId="168" fontId="0" fillId="2" borderId="0" xfId="0" applyNumberFormat="1" applyFill="1" applyAlignment="1" applyProtection="1">
      <alignment horizontal="center" vertical="top"/>
    </xf>
    <xf numFmtId="168" fontId="0" fillId="2" borderId="2" xfId="0" applyNumberFormat="1" applyFill="1" applyBorder="1" applyAlignment="1" applyProtection="1">
      <alignment horizontal="center" vertical="top"/>
    </xf>
    <xf numFmtId="49" fontId="0" fillId="2" borderId="2" xfId="0" applyNumberFormat="1" applyFill="1" applyBorder="1" applyAlignment="1" applyProtection="1">
      <alignment horizontal="center" vertical="top"/>
    </xf>
    <xf numFmtId="168" fontId="0" fillId="3" borderId="0" xfId="0" applyNumberFormat="1" applyFill="1" applyAlignment="1" applyProtection="1">
      <alignment horizontal="center" vertical="top"/>
    </xf>
    <xf numFmtId="168" fontId="0" fillId="3" borderId="2" xfId="0" applyNumberFormat="1" applyFill="1" applyBorder="1" applyAlignment="1" applyProtection="1">
      <alignment horizontal="center" vertical="top"/>
    </xf>
    <xf numFmtId="49" fontId="0" fillId="3" borderId="0" xfId="0" applyNumberFormat="1" applyFill="1" applyAlignment="1" applyProtection="1">
      <alignment horizontal="center" vertical="top"/>
    </xf>
    <xf numFmtId="168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52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30.25955957595845</c:v>
                </c:pt>
                <c:pt idx="1">
                  <c:v>24.78756555800569</c:v>
                </c:pt>
                <c:pt idx="2">
                  <c:v>25.70076977674135</c:v>
                </c:pt>
                <c:pt idx="3">
                  <c:v>30.44798616668916</c:v>
                </c:pt>
                <c:pt idx="4">
                  <c:v>29.80825408491971</c:v>
                </c:pt>
                <c:pt idx="5">
                  <c:v>24.93355423253329</c:v>
                </c:pt>
                <c:pt idx="6">
                  <c:v>26.06561987820154</c:v>
                </c:pt>
                <c:pt idx="7">
                  <c:v>30.10081222302343</c:v>
                </c:pt>
                <c:pt idx="8">
                  <c:v>30.07879629715785</c:v>
                </c:pt>
                <c:pt idx="9">
                  <c:v>24.85364893383604</c:v>
                </c:pt>
                <c:pt idx="10">
                  <c:v>25.79221093635089</c:v>
                </c:pt>
                <c:pt idx="11">
                  <c:v>29.71327297078312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30.14710014541492</c:v>
                </c:pt>
                <c:pt idx="1">
                  <c:v>24.73375155981532</c:v>
                </c:pt>
                <c:pt idx="2">
                  <c:v>25.71679778669166</c:v>
                </c:pt>
                <c:pt idx="3">
                  <c:v>30.12751466887617</c:v>
                </c:pt>
                <c:pt idx="4">
                  <c:v>30.09222470157789</c:v>
                </c:pt>
                <c:pt idx="5">
                  <c:v>24.92465934582749</c:v>
                </c:pt>
                <c:pt idx="6">
                  <c:v>25.89040776714102</c:v>
                </c:pt>
                <c:pt idx="7">
                  <c:v>30.1157232952122</c:v>
                </c:pt>
                <c:pt idx="8">
                  <c:v>29.97087506383847</c:v>
                </c:pt>
                <c:pt idx="9">
                  <c:v>24.91135860943637</c:v>
                </c:pt>
                <c:pt idx="10">
                  <c:v>25.81205900842605</c:v>
                </c:pt>
                <c:pt idx="11">
                  <c:v>29.84236851690748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34.21113564138867</c:v>
                </c:pt>
                <c:pt idx="1">
                  <c:v>27.38343538980242</c:v>
                </c:pt>
                <c:pt idx="2">
                  <c:v>25.77699273932519</c:v>
                </c:pt>
                <c:pt idx="3">
                  <c:v>34.09777442068246</c:v>
                </c:pt>
                <c:pt idx="4">
                  <c:v>35.03648306253897</c:v>
                </c:pt>
                <c:pt idx="5">
                  <c:v>27.73374695746343</c:v>
                </c:pt>
                <c:pt idx="6">
                  <c:v>25.8354948349821</c:v>
                </c:pt>
                <c:pt idx="7">
                  <c:v>35.01944211536697</c:v>
                </c:pt>
                <c:pt idx="8">
                  <c:v>34.5259250773833</c:v>
                </c:pt>
                <c:pt idx="9">
                  <c:v>27.36231335965443</c:v>
                </c:pt>
                <c:pt idx="10">
                  <c:v>25.97343375183127</c:v>
                </c:pt>
                <c:pt idx="11">
                  <c:v>34.49381892759983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33.92959290953952</c:v>
                </c:pt>
                <c:pt idx="1">
                  <c:v>27.25490630831604</c:v>
                </c:pt>
                <c:pt idx="2">
                  <c:v>25.79192142631018</c:v>
                </c:pt>
                <c:pt idx="3">
                  <c:v>34.7544057438533</c:v>
                </c:pt>
                <c:pt idx="4">
                  <c:v>34.51943489359785</c:v>
                </c:pt>
                <c:pt idx="5">
                  <c:v>27.68769094657434</c:v>
                </c:pt>
                <c:pt idx="6">
                  <c:v>25.91559062630504</c:v>
                </c:pt>
                <c:pt idx="7">
                  <c:v>34.7755633882908</c:v>
                </c:pt>
                <c:pt idx="8">
                  <c:v>34.29201056207686</c:v>
                </c:pt>
                <c:pt idx="9">
                  <c:v>27.28017913072158</c:v>
                </c:pt>
                <c:pt idx="10">
                  <c:v>26.02993708873266</c:v>
                </c:pt>
                <c:pt idx="11">
                  <c:v>34.20910964472701</c:v>
                </c:pt>
              </c:numCache>
            </c:numRef>
          </c:yVal>
        </c:ser>
        <c:axId val="671812264"/>
        <c:axId val="503850856"/>
      </c:scatterChart>
      <c:valAx>
        <c:axId val="671812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</c:title>
        <c:tickLblPos val="nextTo"/>
        <c:crossAx val="503850856"/>
        <c:crosses val="autoZero"/>
        <c:crossBetween val="midCat"/>
      </c:valAx>
      <c:valAx>
        <c:axId val="5038508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</c:title>
        <c:numFmt formatCode="0" sourceLinked="0"/>
        <c:tickLblPos val="nextTo"/>
        <c:crossAx val="67181226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Syt8-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Analysis!$L$44:$L$46</c:f>
              <c:numCache>
                <c:formatCode>0.00</c:formatCode>
                <c:ptCount val="3"/>
                <c:pt idx="0">
                  <c:v>1.209958141543449</c:v>
                </c:pt>
                <c:pt idx="1">
                  <c:v>0.856901264005636</c:v>
                </c:pt>
                <c:pt idx="2">
                  <c:v>0.964492534421576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Analysis!$L$47:$L$49</c:f>
              <c:numCache>
                <c:formatCode>0.00</c:formatCode>
                <c:ptCount val="3"/>
                <c:pt idx="0">
                  <c:v>166.6123940460984</c:v>
                </c:pt>
                <c:pt idx="1">
                  <c:v>147.3992873955516</c:v>
                </c:pt>
                <c:pt idx="2">
                  <c:v>183.4024099281234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Analysis!$L$50:$L$52</c:f>
              <c:numCache>
                <c:formatCode>0.00</c:formatCode>
                <c:ptCount val="3"/>
                <c:pt idx="0">
                  <c:v>509.7750583789601</c:v>
                </c:pt>
                <c:pt idx="1">
                  <c:v>556.9041244660868</c:v>
                </c:pt>
                <c:pt idx="2">
                  <c:v>441.7046753339603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Analysis!$L$53:$L$55</c:f>
              <c:numCache>
                <c:formatCode>0.00</c:formatCode>
                <c:ptCount val="3"/>
                <c:pt idx="0">
                  <c:v>1.154372205749697</c:v>
                </c:pt>
                <c:pt idx="1">
                  <c:v>0.833780091527813</c:v>
                </c:pt>
                <c:pt idx="2">
                  <c:v>0.930467967966432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Analysis!$L$58:$L$61</c:f>
              <c:numCache>
                <c:formatCode>0</c:formatCode>
                <c:ptCount val="4"/>
                <c:pt idx="0">
                  <c:v>1.0</c:v>
                </c:pt>
                <c:pt idx="1">
                  <c:v>165.146449905441</c:v>
                </c:pt>
                <c:pt idx="2">
                  <c:v>500.5302595176958</c:v>
                </c:pt>
                <c:pt idx="3" formatCode="0.00">
                  <c:v>0.963902122292745</c:v>
                </c:pt>
              </c:numCache>
            </c:numRef>
          </c:yVal>
        </c:ser>
        <c:axId val="676293352"/>
        <c:axId val="543341624"/>
      </c:scatterChart>
      <c:valAx>
        <c:axId val="676293352"/>
        <c:scaling>
          <c:orientation val="minMax"/>
        </c:scaling>
        <c:delete val="1"/>
        <c:axPos val="b"/>
        <c:numFmt formatCode="General" sourceLinked="1"/>
        <c:tickLblPos val="nextTo"/>
        <c:crossAx val="543341624"/>
        <c:crosses val="autoZero"/>
        <c:crossBetween val="midCat"/>
      </c:valAx>
      <c:valAx>
        <c:axId val="54334162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676293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Hyal1 -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0.90509331760253</c:v>
                </c:pt>
                <c:pt idx="1">
                  <c:v>1.078651572102914</c:v>
                </c:pt>
                <c:pt idx="2">
                  <c:v>1.024295962277395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39.3641317625064</c:v>
                </c:pt>
                <c:pt idx="1">
                  <c:v>35.02617448536995</c:v>
                </c:pt>
                <c:pt idx="2">
                  <c:v>36.17608896103397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20.4026483868736</c:v>
                </c:pt>
                <c:pt idx="1">
                  <c:v>16.92934779032306</c:v>
                </c:pt>
                <c:pt idx="2">
                  <c:v>19.12427748991124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0.853650774181893</c:v>
                </c:pt>
                <c:pt idx="1">
                  <c:v>0.966740476544541</c:v>
                </c:pt>
                <c:pt idx="2">
                  <c:v>1.21558229534719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</c:formatCode>
                <c:ptCount val="4"/>
                <c:pt idx="0">
                  <c:v>0.999999999999999</c:v>
                </c:pt>
                <c:pt idx="1">
                  <c:v>36.81049567730815</c:v>
                </c:pt>
                <c:pt idx="2">
                  <c:v>18.76307161843184</c:v>
                </c:pt>
                <c:pt idx="3" formatCode="0.000">
                  <c:v>1.001055529851321</c:v>
                </c:pt>
              </c:numCache>
            </c:numRef>
          </c:yVal>
        </c:ser>
        <c:axId val="544136328"/>
        <c:axId val="543280344"/>
      </c:scatterChart>
      <c:valAx>
        <c:axId val="544136328"/>
        <c:scaling>
          <c:orientation val="minMax"/>
        </c:scaling>
        <c:delete val="1"/>
        <c:axPos val="b"/>
        <c:numFmt formatCode="General" sourceLinked="1"/>
        <c:tickLblPos val="nextTo"/>
        <c:crossAx val="543280344"/>
        <c:crosses val="autoZero"/>
        <c:crossBetween val="midCat"/>
      </c:valAx>
      <c:valAx>
        <c:axId val="543280344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544136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'HKG selection'!$B$4:$B$15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'HKG selection'!$C$4:$C$15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671412168"/>
        <c:axId val="671675672"/>
      </c:scatterChart>
      <c:valAx>
        <c:axId val="671412168"/>
        <c:scaling>
          <c:orientation val="minMax"/>
        </c:scaling>
        <c:axPos val="b"/>
        <c:numFmt formatCode="0.0" sourceLinked="0"/>
        <c:tickLblPos val="nextTo"/>
        <c:crossAx val="671675672"/>
        <c:crosses val="autoZero"/>
        <c:crossBetween val="midCat"/>
      </c:valAx>
      <c:valAx>
        <c:axId val="671675672"/>
        <c:scaling>
          <c:orientation val="minMax"/>
        </c:scaling>
        <c:axPos val="l"/>
        <c:numFmt formatCode="0.0" sourceLinked="0"/>
        <c:tickLblPos val="nextTo"/>
        <c:crossAx val="671412168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540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30.25955957595845</c:v>
                </c:pt>
                <c:pt idx="1">
                  <c:v>24.78756555800569</c:v>
                </c:pt>
                <c:pt idx="2">
                  <c:v>25.70076977674135</c:v>
                </c:pt>
                <c:pt idx="3">
                  <c:v>30.44798616668916</c:v>
                </c:pt>
                <c:pt idx="4">
                  <c:v>29.80825408491971</c:v>
                </c:pt>
                <c:pt idx="5">
                  <c:v>24.93355423253329</c:v>
                </c:pt>
                <c:pt idx="6">
                  <c:v>26.06561987820154</c:v>
                </c:pt>
                <c:pt idx="7">
                  <c:v>30.10081222302343</c:v>
                </c:pt>
                <c:pt idx="8">
                  <c:v>30.07879629715785</c:v>
                </c:pt>
                <c:pt idx="9">
                  <c:v>24.85364893383604</c:v>
                </c:pt>
                <c:pt idx="10">
                  <c:v>25.79221093635089</c:v>
                </c:pt>
                <c:pt idx="11">
                  <c:v>29.71327297078312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30.14710014541492</c:v>
                </c:pt>
                <c:pt idx="1">
                  <c:v>24.73375155981532</c:v>
                </c:pt>
                <c:pt idx="2">
                  <c:v>25.71679778669166</c:v>
                </c:pt>
                <c:pt idx="3">
                  <c:v>30.12751466887617</c:v>
                </c:pt>
                <c:pt idx="4">
                  <c:v>30.09222470157789</c:v>
                </c:pt>
                <c:pt idx="5">
                  <c:v>24.92465934582749</c:v>
                </c:pt>
                <c:pt idx="6">
                  <c:v>25.89040776714102</c:v>
                </c:pt>
                <c:pt idx="7">
                  <c:v>30.1157232952122</c:v>
                </c:pt>
                <c:pt idx="8">
                  <c:v>29.97087506383847</c:v>
                </c:pt>
                <c:pt idx="9">
                  <c:v>24.91135860943637</c:v>
                </c:pt>
                <c:pt idx="10">
                  <c:v>25.81205900842605</c:v>
                </c:pt>
                <c:pt idx="11">
                  <c:v>29.84236851690748</c:v>
                </c:pt>
              </c:numCache>
            </c:numRef>
          </c:yVal>
        </c:ser>
        <c:axId val="499307080"/>
        <c:axId val="550816312"/>
      </c:scatterChart>
      <c:valAx>
        <c:axId val="499307080"/>
        <c:scaling>
          <c:orientation val="minMax"/>
          <c:max val="32.0"/>
          <c:min val="22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</c:title>
        <c:numFmt formatCode="0" sourceLinked="0"/>
        <c:tickLblPos val="nextTo"/>
        <c:crossAx val="550816312"/>
        <c:crosses val="autoZero"/>
        <c:crossBetween val="midCat"/>
      </c:valAx>
      <c:valAx>
        <c:axId val="550816312"/>
        <c:scaling>
          <c:orientation val="minMax"/>
          <c:max val="32.0"/>
          <c:min val="22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</c:title>
        <c:numFmt formatCode="0" sourceLinked="0"/>
        <c:tickLblPos val="nextTo"/>
        <c:crossAx val="49930708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0773403324584"/>
                  <c:y val="0.0337973899095946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34.21113564138867</c:v>
                </c:pt>
                <c:pt idx="1">
                  <c:v>27.38343538980242</c:v>
                </c:pt>
                <c:pt idx="2">
                  <c:v>25.77699273932519</c:v>
                </c:pt>
                <c:pt idx="3">
                  <c:v>34.09777442068246</c:v>
                </c:pt>
                <c:pt idx="4">
                  <c:v>35.03648306253897</c:v>
                </c:pt>
                <c:pt idx="5">
                  <c:v>27.73374695746343</c:v>
                </c:pt>
                <c:pt idx="6">
                  <c:v>25.8354948349821</c:v>
                </c:pt>
                <c:pt idx="7">
                  <c:v>35.01944211536697</c:v>
                </c:pt>
                <c:pt idx="8">
                  <c:v>34.5259250773833</c:v>
                </c:pt>
                <c:pt idx="9">
                  <c:v>27.36231335965443</c:v>
                </c:pt>
                <c:pt idx="10">
                  <c:v>25.97343375183127</c:v>
                </c:pt>
                <c:pt idx="11">
                  <c:v>34.49381892759983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33.92959290953952</c:v>
                </c:pt>
                <c:pt idx="1">
                  <c:v>27.25490630831604</c:v>
                </c:pt>
                <c:pt idx="2">
                  <c:v>25.79192142631018</c:v>
                </c:pt>
                <c:pt idx="3">
                  <c:v>34.7544057438533</c:v>
                </c:pt>
                <c:pt idx="4">
                  <c:v>34.51943489359785</c:v>
                </c:pt>
                <c:pt idx="5">
                  <c:v>27.68769094657434</c:v>
                </c:pt>
                <c:pt idx="6">
                  <c:v>25.91559062630504</c:v>
                </c:pt>
                <c:pt idx="7">
                  <c:v>34.7755633882908</c:v>
                </c:pt>
                <c:pt idx="8">
                  <c:v>34.29201056207686</c:v>
                </c:pt>
                <c:pt idx="9">
                  <c:v>27.28017913072158</c:v>
                </c:pt>
                <c:pt idx="10">
                  <c:v>26.02993708873266</c:v>
                </c:pt>
                <c:pt idx="11">
                  <c:v>34.20910964472701</c:v>
                </c:pt>
              </c:numCache>
            </c:numRef>
          </c:yVal>
        </c:ser>
        <c:axId val="490935528"/>
        <c:axId val="551214904"/>
      </c:scatterChart>
      <c:valAx>
        <c:axId val="490935528"/>
        <c:scaling>
          <c:orientation val="minMax"/>
          <c:max val="37.0"/>
          <c:min val="2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</c:title>
        <c:numFmt formatCode="0" sourceLinked="0"/>
        <c:tickLblPos val="nextTo"/>
        <c:crossAx val="551214904"/>
        <c:crosses val="autoZero"/>
        <c:crossBetween val="midCat"/>
      </c:valAx>
      <c:valAx>
        <c:axId val="551214904"/>
        <c:scaling>
          <c:orientation val="minMax"/>
          <c:max val="37.0"/>
          <c:min val="2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</c:title>
        <c:numFmt formatCode="0" sourceLinked="0"/>
        <c:tickLblPos val="nextTo"/>
        <c:crossAx val="490935528"/>
        <c:crosses val="autoZero"/>
        <c:crossBetween val="midCat"/>
        <c:majorUnit val="2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0.0795208259438411</c:v>
                  </c:pt>
                  <c:pt idx="1">
                    <c:v>0.200797548696687</c:v>
                  </c:pt>
                  <c:pt idx="2">
                    <c:v>0.0763118359152989</c:v>
                  </c:pt>
                  <c:pt idx="3">
                    <c:v>0.0380522430427416</c:v>
                  </c:pt>
                  <c:pt idx="4">
                    <c:v>0.00628963469189377</c:v>
                  </c:pt>
                  <c:pt idx="5">
                    <c:v>0.0408069029566317</c:v>
                  </c:pt>
                  <c:pt idx="6">
                    <c:v>0.0113335145176788</c:v>
                  </c:pt>
                  <c:pt idx="7">
                    <c:v>0.123893671876946</c:v>
                  </c:pt>
                  <c:pt idx="8">
                    <c:v>0.014034706360357</c:v>
                  </c:pt>
                  <c:pt idx="9">
                    <c:v>0.226607569280349</c:v>
                  </c:pt>
                  <c:pt idx="10">
                    <c:v>0.0105437202489987</c:v>
                  </c:pt>
                  <c:pt idx="11">
                    <c:v>0.0912843360852452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0.0795208259438411</c:v>
                  </c:pt>
                  <c:pt idx="1">
                    <c:v>0.200797548696687</c:v>
                  </c:pt>
                  <c:pt idx="2">
                    <c:v>0.0763118359152989</c:v>
                  </c:pt>
                  <c:pt idx="3">
                    <c:v>0.0380522430427416</c:v>
                  </c:pt>
                  <c:pt idx="4">
                    <c:v>0.00628963469189377</c:v>
                  </c:pt>
                  <c:pt idx="5">
                    <c:v>0.0408069029566317</c:v>
                  </c:pt>
                  <c:pt idx="6">
                    <c:v>0.0113335145176788</c:v>
                  </c:pt>
                  <c:pt idx="7">
                    <c:v>0.123893671876946</c:v>
                  </c:pt>
                  <c:pt idx="8">
                    <c:v>0.014034706360357</c:v>
                  </c:pt>
                  <c:pt idx="9">
                    <c:v>0.226607569280349</c:v>
                  </c:pt>
                  <c:pt idx="10">
                    <c:v>0.0105437202489987</c:v>
                  </c:pt>
                  <c:pt idx="11">
                    <c:v>0.0912843360852452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30.20332986068669</c:v>
                </c:pt>
                <c:pt idx="1">
                  <c:v>29.9502393932488</c:v>
                </c:pt>
                <c:pt idx="2">
                  <c:v>30.02483568049816</c:v>
                </c:pt>
                <c:pt idx="3">
                  <c:v>24.7606585589105</c:v>
                </c:pt>
                <c:pt idx="4">
                  <c:v>24.92910678918039</c:v>
                </c:pt>
                <c:pt idx="5">
                  <c:v>24.88250377163621</c:v>
                </c:pt>
                <c:pt idx="6">
                  <c:v>25.70878378171651</c:v>
                </c:pt>
                <c:pt idx="7">
                  <c:v>25.97801382267128</c:v>
                </c:pt>
                <c:pt idx="8">
                  <c:v>25.80213497238847</c:v>
                </c:pt>
                <c:pt idx="9">
                  <c:v>30.28775041778267</c:v>
                </c:pt>
                <c:pt idx="10">
                  <c:v>30.10826775911782</c:v>
                </c:pt>
                <c:pt idx="11">
                  <c:v>29.7778207438453</c:v>
                </c:pt>
              </c:numCache>
            </c:numRef>
          </c:val>
        </c:ser>
        <c:axId val="551220200"/>
        <c:axId val="506103928"/>
      </c:barChart>
      <c:catAx>
        <c:axId val="551220200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6103928"/>
        <c:crosses val="autoZero"/>
        <c:auto val="1"/>
        <c:lblAlgn val="ctr"/>
        <c:lblOffset val="100"/>
      </c:catAx>
      <c:valAx>
        <c:axId val="506103928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51220200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30.20332986068669</c:v>
                </c:pt>
                <c:pt idx="1">
                  <c:v>29.9502393932488</c:v>
                </c:pt>
                <c:pt idx="2">
                  <c:v>30.02483568049816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24.7606585589105</c:v>
                </c:pt>
                <c:pt idx="1">
                  <c:v>24.92910678918039</c:v>
                </c:pt>
                <c:pt idx="2">
                  <c:v>24.88250377163621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25.70878378171651</c:v>
                </c:pt>
                <c:pt idx="1">
                  <c:v>25.97801382267128</c:v>
                </c:pt>
                <c:pt idx="2">
                  <c:v>25.80213497238847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30.28775041778267</c:v>
                </c:pt>
                <c:pt idx="1">
                  <c:v>30.10826775911782</c:v>
                </c:pt>
                <c:pt idx="2">
                  <c:v>29.7778207438453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30.05946831147788</c:v>
                </c:pt>
                <c:pt idx="1">
                  <c:v>24.85742303990904</c:v>
                </c:pt>
                <c:pt idx="2">
                  <c:v>25.82964419225875</c:v>
                </c:pt>
                <c:pt idx="3">
                  <c:v>30.05794630691526</c:v>
                </c:pt>
              </c:numCache>
            </c:numRef>
          </c:yVal>
        </c:ser>
        <c:axId val="102395464"/>
        <c:axId val="506261416"/>
      </c:scatterChart>
      <c:valAx>
        <c:axId val="102395464"/>
        <c:scaling>
          <c:orientation val="minMax"/>
        </c:scaling>
        <c:delete val="1"/>
        <c:axPos val="b"/>
        <c:numFmt formatCode="General" sourceLinked="1"/>
        <c:tickLblPos val="nextTo"/>
        <c:crossAx val="506261416"/>
        <c:crosses val="autoZero"/>
        <c:crossBetween val="midCat"/>
      </c:valAx>
      <c:valAx>
        <c:axId val="506261416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1023954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Hyal1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0.90509331760253</c:v>
                </c:pt>
                <c:pt idx="1">
                  <c:v>1.078651572102914</c:v>
                </c:pt>
                <c:pt idx="2">
                  <c:v>1.024295962277395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39.3641317625064</c:v>
                </c:pt>
                <c:pt idx="1">
                  <c:v>35.02617448536995</c:v>
                </c:pt>
                <c:pt idx="2">
                  <c:v>36.17608896103397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20.4026483868736</c:v>
                </c:pt>
                <c:pt idx="1">
                  <c:v>16.92934779032306</c:v>
                </c:pt>
                <c:pt idx="2">
                  <c:v>19.12427748991124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0.853650774181893</c:v>
                </c:pt>
                <c:pt idx="1">
                  <c:v>0.966740476544541</c:v>
                </c:pt>
                <c:pt idx="2">
                  <c:v>1.21558229534719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</c:formatCode>
                <c:ptCount val="4"/>
                <c:pt idx="0">
                  <c:v>0.999999999999999</c:v>
                </c:pt>
                <c:pt idx="1">
                  <c:v>36.81049567730815</c:v>
                </c:pt>
                <c:pt idx="2">
                  <c:v>18.76307161843184</c:v>
                </c:pt>
                <c:pt idx="3" formatCode="0.000">
                  <c:v>1.001055529851321</c:v>
                </c:pt>
              </c:numCache>
            </c:numRef>
          </c:yVal>
        </c:ser>
        <c:axId val="540810152"/>
        <c:axId val="550545240"/>
      </c:scatterChart>
      <c:valAx>
        <c:axId val="540810152"/>
        <c:scaling>
          <c:orientation val="minMax"/>
        </c:scaling>
        <c:delete val="1"/>
        <c:axPos val="b"/>
        <c:numFmt formatCode="General" sourceLinked="1"/>
        <c:tickLblPos val="nextTo"/>
        <c:crossAx val="550545240"/>
        <c:crosses val="autoZero"/>
        <c:crossBetween val="midCat"/>
      </c:valAx>
      <c:valAx>
        <c:axId val="550545240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408101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Syt8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0.199080774884597</c:v>
                  </c:pt>
                  <c:pt idx="1">
                    <c:v>0.365608266457616</c:v>
                  </c:pt>
                  <c:pt idx="2">
                    <c:v>0.165402539992093</c:v>
                  </c:pt>
                  <c:pt idx="3">
                    <c:v>0.0908837850980189</c:v>
                  </c:pt>
                  <c:pt idx="4">
                    <c:v>0.0325665176163355</c:v>
                  </c:pt>
                  <c:pt idx="5">
                    <c:v>0.0580776702451796</c:v>
                  </c:pt>
                  <c:pt idx="6">
                    <c:v>0.0105561758079702</c:v>
                  </c:pt>
                  <c:pt idx="7">
                    <c:v>0.0566362771865189</c:v>
                  </c:pt>
                  <c:pt idx="8">
                    <c:v>0.0399538926814844</c:v>
                  </c:pt>
                  <c:pt idx="9">
                    <c:v>0.464308461353009</c:v>
                  </c:pt>
                  <c:pt idx="10">
                    <c:v>0.172448301702888</c:v>
                  </c:pt>
                  <c:pt idx="11">
                    <c:v>0.201319864585297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0.199080774884597</c:v>
                  </c:pt>
                  <c:pt idx="1">
                    <c:v>0.365608266457616</c:v>
                  </c:pt>
                  <c:pt idx="2">
                    <c:v>0.165402539992093</c:v>
                  </c:pt>
                  <c:pt idx="3">
                    <c:v>0.0908837850980189</c:v>
                  </c:pt>
                  <c:pt idx="4">
                    <c:v>0.0325665176163355</c:v>
                  </c:pt>
                  <c:pt idx="5">
                    <c:v>0.0580776702451796</c:v>
                  </c:pt>
                  <c:pt idx="6">
                    <c:v>0.0105561758079702</c:v>
                  </c:pt>
                  <c:pt idx="7">
                    <c:v>0.0566362771865189</c:v>
                  </c:pt>
                  <c:pt idx="8">
                    <c:v>0.0399538926814844</c:v>
                  </c:pt>
                  <c:pt idx="9">
                    <c:v>0.464308461353009</c:v>
                  </c:pt>
                  <c:pt idx="10">
                    <c:v>0.172448301702888</c:v>
                  </c:pt>
                  <c:pt idx="11">
                    <c:v>0.201319864585297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34.07036427546409</c:v>
                </c:pt>
                <c:pt idx="1">
                  <c:v>34.77795897806841</c:v>
                </c:pt>
                <c:pt idx="2">
                  <c:v>34.40896781973008</c:v>
                </c:pt>
                <c:pt idx="3">
                  <c:v>27.31917084905923</c:v>
                </c:pt>
                <c:pt idx="4">
                  <c:v>27.71071895201888</c:v>
                </c:pt>
                <c:pt idx="5">
                  <c:v>27.32124624518801</c:v>
                </c:pt>
                <c:pt idx="6">
                  <c:v>25.78445708281768</c:v>
                </c:pt>
                <c:pt idx="7">
                  <c:v>25.87554273064357</c:v>
                </c:pt>
                <c:pt idx="8">
                  <c:v>26.00168542028196</c:v>
                </c:pt>
                <c:pt idx="9">
                  <c:v>34.42609008226788</c:v>
                </c:pt>
                <c:pt idx="10">
                  <c:v>34.89750275182889</c:v>
                </c:pt>
                <c:pt idx="11">
                  <c:v>34.35146428616343</c:v>
                </c:pt>
              </c:numCache>
            </c:numRef>
          </c:val>
        </c:ser>
        <c:axId val="550737544"/>
        <c:axId val="505417624"/>
      </c:barChart>
      <c:catAx>
        <c:axId val="55073754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417624"/>
        <c:crosses val="autoZero"/>
        <c:auto val="1"/>
        <c:lblAlgn val="ctr"/>
        <c:lblOffset val="100"/>
      </c:catAx>
      <c:valAx>
        <c:axId val="505417624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5073754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Syt8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34.07036427546409</c:v>
                </c:pt>
                <c:pt idx="1">
                  <c:v>34.77795897806841</c:v>
                </c:pt>
                <c:pt idx="2">
                  <c:v>34.40896781973008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27.31917084905923</c:v>
                </c:pt>
                <c:pt idx="1">
                  <c:v>27.71071895201888</c:v>
                </c:pt>
                <c:pt idx="2">
                  <c:v>27.32124624518801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25.78445708281768</c:v>
                </c:pt>
                <c:pt idx="1">
                  <c:v>25.87554273064357</c:v>
                </c:pt>
                <c:pt idx="2">
                  <c:v>26.00168542028196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34.42609008226788</c:v>
                </c:pt>
                <c:pt idx="1">
                  <c:v>34.89750275182889</c:v>
                </c:pt>
                <c:pt idx="2">
                  <c:v>34.35146428616343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34.41909702442086</c:v>
                </c:pt>
                <c:pt idx="1">
                  <c:v>27.45037868208871</c:v>
                </c:pt>
                <c:pt idx="2">
                  <c:v>25.88722841124774</c:v>
                </c:pt>
                <c:pt idx="3">
                  <c:v>34.55835237342006</c:v>
                </c:pt>
              </c:numCache>
            </c:numRef>
          </c:yVal>
        </c:ser>
        <c:axId val="505720200"/>
        <c:axId val="551195192"/>
      </c:scatterChart>
      <c:valAx>
        <c:axId val="505720200"/>
        <c:scaling>
          <c:orientation val="minMax"/>
        </c:scaling>
        <c:delete val="1"/>
        <c:axPos val="b"/>
        <c:numFmt formatCode="General" sourceLinked="1"/>
        <c:tickLblPos val="nextTo"/>
        <c:crossAx val="551195192"/>
        <c:crosses val="autoZero"/>
        <c:crossBetween val="midCat"/>
      </c:valAx>
      <c:valAx>
        <c:axId val="551195192"/>
        <c:scaling>
          <c:orientation val="minMax"/>
          <c:max val="40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057202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Syt8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1.273441555677147</c:v>
                </c:pt>
                <c:pt idx="1">
                  <c:v>0.779779453361513</c:v>
                </c:pt>
                <c:pt idx="2">
                  <c:v>1.007045734886394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137.1799833414778</c:v>
                </c:pt>
                <c:pt idx="1">
                  <c:v>104.5738318710763</c:v>
                </c:pt>
                <c:pt idx="2">
                  <c:v>136.9827842688046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397.4528579354722</c:v>
                </c:pt>
                <c:pt idx="1">
                  <c:v>373.1351068042325</c:v>
                </c:pt>
                <c:pt idx="2">
                  <c:v>341.895495283894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0.995164510474272</c:v>
                </c:pt>
                <c:pt idx="1">
                  <c:v>0.717770369218919</c:v>
                </c:pt>
                <c:pt idx="2">
                  <c:v>1.047995657031851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</c:formatCode>
                <c:ptCount val="4"/>
                <c:pt idx="0">
                  <c:v>0.999999999999997</c:v>
                </c:pt>
                <c:pt idx="1">
                  <c:v>125.2544754051063</c:v>
                </c:pt>
                <c:pt idx="2">
                  <c:v>370.1249584375855</c:v>
                </c:pt>
                <c:pt idx="3" formatCode="0.00">
                  <c:v>0.907987694725872</c:v>
                </c:pt>
              </c:numCache>
            </c:numRef>
          </c:yVal>
        </c:ser>
        <c:axId val="551074536"/>
        <c:axId val="505672200"/>
      </c:scatterChart>
      <c:valAx>
        <c:axId val="551074536"/>
        <c:scaling>
          <c:orientation val="minMax"/>
        </c:scaling>
        <c:delete val="1"/>
        <c:axPos val="b"/>
        <c:numFmt formatCode="General" sourceLinked="1"/>
        <c:tickLblPos val="nextTo"/>
        <c:crossAx val="505672200"/>
        <c:crosses val="autoZero"/>
        <c:crossBetween val="midCat"/>
      </c:valAx>
      <c:valAx>
        <c:axId val="505672200"/>
        <c:scaling>
          <c:logBase val="10.0"/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510745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8" Type="http://schemas.openxmlformats.org/officeDocument/2006/relationships/chart" Target="../charts/chart11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927100</xdr:colOff>
      <xdr:row>0</xdr:row>
      <xdr:rowOff>0</xdr:rowOff>
    </xdr:from>
    <xdr:to>
      <xdr:col>19</xdr:col>
      <xdr:colOff>939800</xdr:colOff>
      <xdr:row>16</xdr:row>
      <xdr:rowOff>279400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317500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330200</xdr:colOff>
      <xdr:row>21</xdr:row>
      <xdr:rowOff>88900</xdr:rowOff>
    </xdr:from>
    <xdr:to>
      <xdr:col>13</xdr:col>
      <xdr:colOff>444500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40</xdr:row>
      <xdr:rowOff>190500</xdr:rowOff>
    </xdr:from>
    <xdr:to>
      <xdr:col>19</xdr:col>
      <xdr:colOff>969264</xdr:colOff>
      <xdr:row>56</xdr:row>
      <xdr:rowOff>308864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317500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330200</xdr:colOff>
      <xdr:row>62</xdr:row>
      <xdr:rowOff>38100</xdr:rowOff>
    </xdr:from>
    <xdr:to>
      <xdr:col>13</xdr:col>
      <xdr:colOff>444500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444500</xdr:colOff>
      <xdr:row>62</xdr:row>
      <xdr:rowOff>38100</xdr:rowOff>
    </xdr:from>
    <xdr:to>
      <xdr:col>18</xdr:col>
      <xdr:colOff>254000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457200</xdr:colOff>
      <xdr:row>21</xdr:row>
      <xdr:rowOff>88900</xdr:rowOff>
    </xdr:from>
    <xdr:to>
      <xdr:col>18</xdr:col>
      <xdr:colOff>266700</xdr:colOff>
      <xdr:row>38</xdr:row>
      <xdr:rowOff>25400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K106"/>
  <sheetViews>
    <sheetView topLeftCell="A20" workbookViewId="0">
      <selection activeCell="B34" sqref="B34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5" t="s">
        <v>123</v>
      </c>
    </row>
    <row r="2" spans="1:5" ht="13" customHeight="1">
      <c r="A2" s="15" t="s">
        <v>104</v>
      </c>
      <c r="B2" s="15" t="s">
        <v>105</v>
      </c>
      <c r="C2" s="15" t="s">
        <v>106</v>
      </c>
      <c r="D2" s="15" t="s">
        <v>107</v>
      </c>
      <c r="E2" s="15" t="s">
        <v>108</v>
      </c>
    </row>
    <row r="3" spans="1:5" ht="13" customHeight="1">
      <c r="A3" s="8" t="s">
        <v>13</v>
      </c>
      <c r="B3" s="52">
        <v>36.542567901815644</v>
      </c>
      <c r="C3" s="9">
        <v>76.5</v>
      </c>
      <c r="D3" s="10" t="s">
        <v>88</v>
      </c>
      <c r="E3" s="10" t="s">
        <v>89</v>
      </c>
    </row>
    <row r="4" spans="1:5" ht="13" customHeight="1">
      <c r="A4" s="16" t="s">
        <v>14</v>
      </c>
      <c r="B4" s="53" t="s">
        <v>87</v>
      </c>
      <c r="C4" s="17">
        <v>56.5</v>
      </c>
      <c r="D4" s="18" t="s">
        <v>90</v>
      </c>
      <c r="E4" s="18" t="s">
        <v>91</v>
      </c>
    </row>
    <row r="5" spans="1:5" ht="13" customHeight="1">
      <c r="A5" s="8" t="s">
        <v>15</v>
      </c>
      <c r="B5" s="54">
        <v>30.259559575958452</v>
      </c>
      <c r="C5" s="9">
        <v>85</v>
      </c>
      <c r="D5" s="10" t="s">
        <v>92</v>
      </c>
      <c r="E5" s="10" t="s">
        <v>93</v>
      </c>
    </row>
    <row r="6" spans="1:5" ht="13" customHeight="1">
      <c r="A6" s="8" t="s">
        <v>16</v>
      </c>
      <c r="B6" s="54">
        <v>24.787565558005689</v>
      </c>
      <c r="C6" s="9">
        <v>85</v>
      </c>
      <c r="D6" s="10" t="s">
        <v>92</v>
      </c>
      <c r="E6" s="10" t="s">
        <v>93</v>
      </c>
    </row>
    <row r="7" spans="1:5" ht="13" customHeight="1">
      <c r="A7" s="8" t="s">
        <v>17</v>
      </c>
      <c r="B7" s="54">
        <v>25.700769776741346</v>
      </c>
      <c r="C7" s="9">
        <v>85</v>
      </c>
      <c r="D7" s="10" t="s">
        <v>92</v>
      </c>
      <c r="E7" s="10" t="s">
        <v>93</v>
      </c>
    </row>
    <row r="8" spans="1:5" ht="13" customHeight="1">
      <c r="A8" s="8" t="s">
        <v>18</v>
      </c>
      <c r="B8" s="54">
        <v>30.447986166689159</v>
      </c>
      <c r="C8" s="9">
        <v>85</v>
      </c>
      <c r="D8" s="10" t="s">
        <v>92</v>
      </c>
      <c r="E8" s="10" t="s">
        <v>93</v>
      </c>
    </row>
    <row r="9" spans="1:5" ht="13" customHeight="1">
      <c r="A9" s="8" t="s">
        <v>19</v>
      </c>
      <c r="B9" s="54">
        <v>29.808254084919707</v>
      </c>
      <c r="C9" s="9">
        <v>85</v>
      </c>
      <c r="D9" s="10" t="s">
        <v>92</v>
      </c>
      <c r="E9" s="10" t="s">
        <v>93</v>
      </c>
    </row>
    <row r="10" spans="1:5" ht="13" customHeight="1">
      <c r="A10" s="8" t="s">
        <v>20</v>
      </c>
      <c r="B10" s="54">
        <v>24.933554232533293</v>
      </c>
      <c r="C10" s="9">
        <v>85.5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54">
        <v>26.065619878201542</v>
      </c>
      <c r="C11" s="9">
        <v>85.5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54">
        <v>30.100812223023432</v>
      </c>
      <c r="C12" s="9">
        <v>85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54">
        <v>30.078796297157854</v>
      </c>
      <c r="C13" s="9">
        <v>85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54">
        <v>24.853648933836045</v>
      </c>
      <c r="C14" s="9">
        <v>85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54">
        <v>25.792210936350887</v>
      </c>
      <c r="C15" s="9">
        <v>85</v>
      </c>
      <c r="D15" s="10" t="s">
        <v>92</v>
      </c>
      <c r="E15" s="10" t="s">
        <v>93</v>
      </c>
    </row>
    <row r="16" spans="1:5" ht="13" customHeight="1">
      <c r="A16" s="19" t="s">
        <v>26</v>
      </c>
      <c r="B16" s="55">
        <v>29.713272970783116</v>
      </c>
      <c r="C16" s="20">
        <v>85</v>
      </c>
      <c r="D16" s="21" t="s">
        <v>92</v>
      </c>
      <c r="E16" s="21" t="s">
        <v>93</v>
      </c>
    </row>
    <row r="17" spans="1:11" ht="13" customHeight="1">
      <c r="A17" s="8" t="s">
        <v>27</v>
      </c>
      <c r="B17" s="54">
        <v>30.147100145414917</v>
      </c>
      <c r="C17" s="9">
        <v>85</v>
      </c>
      <c r="D17" s="10" t="s">
        <v>92</v>
      </c>
      <c r="E17" s="10" t="s">
        <v>93</v>
      </c>
    </row>
    <row r="18" spans="1:11" ht="13" customHeight="1">
      <c r="A18" s="8" t="s">
        <v>28</v>
      </c>
      <c r="B18" s="54">
        <v>24.733751559815317</v>
      </c>
      <c r="C18" s="9">
        <v>85</v>
      </c>
      <c r="D18" s="10" t="s">
        <v>92</v>
      </c>
      <c r="E18" s="10" t="s">
        <v>93</v>
      </c>
    </row>
    <row r="19" spans="1:11" ht="13" customHeight="1">
      <c r="A19" s="8" t="s">
        <v>29</v>
      </c>
      <c r="B19" s="54">
        <v>25.716797786691661</v>
      </c>
      <c r="C19" s="9">
        <v>85</v>
      </c>
      <c r="D19" s="10" t="s">
        <v>92</v>
      </c>
      <c r="E19" s="10" t="s">
        <v>93</v>
      </c>
    </row>
    <row r="20" spans="1:11" ht="13" customHeight="1">
      <c r="A20" s="8" t="s">
        <v>30</v>
      </c>
      <c r="B20" s="54">
        <v>30.127514668876174</v>
      </c>
      <c r="C20" s="9">
        <v>85</v>
      </c>
      <c r="D20" s="10" t="s">
        <v>92</v>
      </c>
      <c r="E20" s="10" t="s">
        <v>93</v>
      </c>
    </row>
    <row r="21" spans="1:11" ht="13" customHeight="1">
      <c r="A21" s="8" t="s">
        <v>31</v>
      </c>
      <c r="B21" s="54">
        <v>30.092224701577894</v>
      </c>
      <c r="C21" s="9">
        <v>85</v>
      </c>
      <c r="D21" s="10" t="s">
        <v>92</v>
      </c>
      <c r="E21" s="10" t="s">
        <v>93</v>
      </c>
    </row>
    <row r="22" spans="1:11" ht="13" customHeight="1">
      <c r="A22" s="8" t="s">
        <v>32</v>
      </c>
      <c r="B22" s="54">
        <v>24.924659345827489</v>
      </c>
      <c r="C22" s="9">
        <v>85.5</v>
      </c>
      <c r="D22" s="10" t="s">
        <v>92</v>
      </c>
      <c r="E22" s="10" t="s">
        <v>93</v>
      </c>
    </row>
    <row r="23" spans="1:11" ht="13" customHeight="1">
      <c r="A23" s="8" t="s">
        <v>33</v>
      </c>
      <c r="B23" s="54">
        <v>25.890407767141021</v>
      </c>
      <c r="C23" s="9">
        <v>85.5</v>
      </c>
      <c r="D23" s="10" t="s">
        <v>92</v>
      </c>
      <c r="E23" s="10" t="s">
        <v>93</v>
      </c>
    </row>
    <row r="24" spans="1:11" ht="13" customHeight="1">
      <c r="A24" s="8" t="s">
        <v>34</v>
      </c>
      <c r="B24" s="54">
        <v>30.115723295212195</v>
      </c>
      <c r="C24" s="9">
        <v>85</v>
      </c>
      <c r="D24" s="10" t="s">
        <v>92</v>
      </c>
      <c r="E24" s="10" t="s">
        <v>93</v>
      </c>
    </row>
    <row r="25" spans="1:11" ht="13" customHeight="1">
      <c r="A25" s="8" t="s">
        <v>35</v>
      </c>
      <c r="B25" s="54">
        <v>29.970875063838474</v>
      </c>
      <c r="C25" s="9">
        <v>85</v>
      </c>
      <c r="D25" s="10" t="s">
        <v>92</v>
      </c>
      <c r="E25" s="10" t="s">
        <v>93</v>
      </c>
    </row>
    <row r="26" spans="1:11" ht="13" customHeight="1">
      <c r="A26" s="8" t="s">
        <v>36</v>
      </c>
      <c r="B26" s="54">
        <v>24.911358609436373</v>
      </c>
      <c r="C26" s="9">
        <v>85</v>
      </c>
      <c r="D26" s="10" t="s">
        <v>92</v>
      </c>
      <c r="E26" s="10" t="s">
        <v>93</v>
      </c>
      <c r="K26" s="60"/>
    </row>
    <row r="27" spans="1:11" ht="13" customHeight="1">
      <c r="A27" s="8" t="s">
        <v>37</v>
      </c>
      <c r="B27" s="54">
        <v>25.812059008426047</v>
      </c>
      <c r="C27" s="9">
        <v>85</v>
      </c>
      <c r="D27" s="10" t="s">
        <v>92</v>
      </c>
      <c r="E27" s="10" t="s">
        <v>93</v>
      </c>
      <c r="K27" s="60"/>
    </row>
    <row r="28" spans="1:11" ht="13" customHeight="1">
      <c r="A28" s="19" t="s">
        <v>38</v>
      </c>
      <c r="B28" s="55">
        <v>29.842368516907477</v>
      </c>
      <c r="C28" s="20">
        <v>85</v>
      </c>
      <c r="D28" s="21" t="s">
        <v>92</v>
      </c>
      <c r="E28" s="21" t="s">
        <v>93</v>
      </c>
    </row>
    <row r="29" spans="1:11" ht="13" customHeight="1">
      <c r="A29" s="8" t="s">
        <v>39</v>
      </c>
      <c r="B29" s="52">
        <v>35.640299292687118</v>
      </c>
      <c r="C29" s="9">
        <v>76.5</v>
      </c>
      <c r="D29" s="10" t="s">
        <v>94</v>
      </c>
      <c r="E29" s="10" t="s">
        <v>93</v>
      </c>
    </row>
    <row r="30" spans="1:11" ht="13" customHeight="1">
      <c r="A30" s="8" t="s">
        <v>40</v>
      </c>
      <c r="B30" s="52">
        <v>34.83931088417922</v>
      </c>
      <c r="C30" s="9">
        <v>77</v>
      </c>
      <c r="D30" s="10" t="s">
        <v>94</v>
      </c>
      <c r="E30" s="10" t="s">
        <v>93</v>
      </c>
    </row>
    <row r="31" spans="1:11" ht="13" customHeight="1">
      <c r="A31" s="8" t="s">
        <v>41</v>
      </c>
      <c r="B31" s="52">
        <v>34.983523811338991</v>
      </c>
      <c r="C31" s="9">
        <v>78</v>
      </c>
      <c r="D31" s="10" t="s">
        <v>94</v>
      </c>
      <c r="E31" s="10" t="s">
        <v>93</v>
      </c>
    </row>
    <row r="32" spans="1:11" ht="13" customHeight="1">
      <c r="A32" s="8" t="s">
        <v>42</v>
      </c>
      <c r="B32" s="52">
        <v>33.23703638607207</v>
      </c>
      <c r="C32" s="9">
        <v>77.5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52">
        <v>34.502609802998549</v>
      </c>
      <c r="C33" s="9">
        <v>85.5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52" t="s">
        <v>87</v>
      </c>
      <c r="C34" s="9">
        <v>57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52">
        <v>36.799635257963736</v>
      </c>
      <c r="C35" s="9">
        <v>76.5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52">
        <v>35.094904520020641</v>
      </c>
      <c r="C36" s="9">
        <v>85.5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52">
        <v>33.280174116623201</v>
      </c>
      <c r="C37" s="9">
        <v>77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52">
        <v>35.110006217820768</v>
      </c>
      <c r="C38" s="9">
        <v>78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52">
        <v>36.00552522959849</v>
      </c>
      <c r="C39" s="9">
        <v>76.5</v>
      </c>
      <c r="D39" s="10" t="s">
        <v>94</v>
      </c>
      <c r="E39" s="10" t="s">
        <v>93</v>
      </c>
    </row>
    <row r="40" spans="1:5" ht="13" customHeight="1">
      <c r="A40" s="19" t="s">
        <v>50</v>
      </c>
      <c r="B40" s="56">
        <v>34.891271141375547</v>
      </c>
      <c r="C40" s="20">
        <v>78</v>
      </c>
      <c r="D40" s="21" t="s">
        <v>94</v>
      </c>
      <c r="E40" s="21" t="s">
        <v>93</v>
      </c>
    </row>
    <row r="41" spans="1:5" ht="13" customHeight="1">
      <c r="A41" s="11" t="s">
        <v>51</v>
      </c>
      <c r="B41" s="57">
        <v>34.211135641388665</v>
      </c>
      <c r="C41" s="12">
        <v>84.5</v>
      </c>
      <c r="D41" s="13" t="s">
        <v>92</v>
      </c>
      <c r="E41" s="13" t="s">
        <v>91</v>
      </c>
    </row>
    <row r="42" spans="1:5" ht="13" customHeight="1">
      <c r="A42" s="11" t="s">
        <v>52</v>
      </c>
      <c r="B42" s="57">
        <v>27.383435389802422</v>
      </c>
      <c r="C42" s="12">
        <v>84.5</v>
      </c>
      <c r="D42" s="13" t="s">
        <v>92</v>
      </c>
      <c r="E42" s="13" t="s">
        <v>91</v>
      </c>
    </row>
    <row r="43" spans="1:5" ht="13" customHeight="1">
      <c r="A43" s="11" t="s">
        <v>53</v>
      </c>
      <c r="B43" s="57">
        <v>25.776992739325191</v>
      </c>
      <c r="C43" s="12">
        <v>85</v>
      </c>
      <c r="D43" s="13" t="s">
        <v>92</v>
      </c>
      <c r="E43" s="13" t="s">
        <v>91</v>
      </c>
    </row>
    <row r="44" spans="1:5" ht="13" customHeight="1">
      <c r="A44" s="11" t="s">
        <v>54</v>
      </c>
      <c r="B44" s="57">
        <v>34.097774420682455</v>
      </c>
      <c r="C44" s="12">
        <v>84.5</v>
      </c>
      <c r="D44" s="13" t="s">
        <v>92</v>
      </c>
      <c r="E44" s="13" t="s">
        <v>91</v>
      </c>
    </row>
    <row r="45" spans="1:5" ht="13" customHeight="1">
      <c r="A45" s="11" t="s">
        <v>55</v>
      </c>
      <c r="B45" s="57">
        <v>35.03648306253897</v>
      </c>
      <c r="C45" s="12">
        <v>84.5</v>
      </c>
      <c r="D45" s="13" t="s">
        <v>92</v>
      </c>
      <c r="E45" s="13" t="s">
        <v>91</v>
      </c>
    </row>
    <row r="46" spans="1:5" ht="13" customHeight="1">
      <c r="A46" s="11" t="s">
        <v>56</v>
      </c>
      <c r="B46" s="57">
        <v>27.733746957463428</v>
      </c>
      <c r="C46" s="12">
        <v>85</v>
      </c>
      <c r="D46" s="13" t="s">
        <v>92</v>
      </c>
      <c r="E46" s="13" t="s">
        <v>91</v>
      </c>
    </row>
    <row r="47" spans="1:5" ht="13" customHeight="1">
      <c r="A47" s="11" t="s">
        <v>57</v>
      </c>
      <c r="B47" s="57">
        <v>25.8354948349821</v>
      </c>
      <c r="C47" s="12">
        <v>85</v>
      </c>
      <c r="D47" s="13" t="s">
        <v>92</v>
      </c>
      <c r="E47" s="13" t="s">
        <v>91</v>
      </c>
    </row>
    <row r="48" spans="1:5" ht="13" customHeight="1">
      <c r="A48" s="11" t="s">
        <v>58</v>
      </c>
      <c r="B48" s="57">
        <v>35.019442115366971</v>
      </c>
      <c r="C48" s="12">
        <v>85</v>
      </c>
      <c r="D48" s="13" t="s">
        <v>92</v>
      </c>
      <c r="E48" s="13" t="s">
        <v>91</v>
      </c>
    </row>
    <row r="49" spans="1:5" ht="13" customHeight="1">
      <c r="A49" s="11" t="s">
        <v>59</v>
      </c>
      <c r="B49" s="57">
        <v>34.525925077383292</v>
      </c>
      <c r="C49" s="12">
        <v>85</v>
      </c>
      <c r="D49" s="13" t="s">
        <v>92</v>
      </c>
      <c r="E49" s="13" t="s">
        <v>91</v>
      </c>
    </row>
    <row r="50" spans="1:5" ht="13" customHeight="1">
      <c r="A50" s="11" t="s">
        <v>60</v>
      </c>
      <c r="B50" s="57">
        <v>27.362313359654433</v>
      </c>
      <c r="C50" s="12">
        <v>85</v>
      </c>
      <c r="D50" s="13" t="s">
        <v>92</v>
      </c>
      <c r="E50" s="13" t="s">
        <v>91</v>
      </c>
    </row>
    <row r="51" spans="1:5" ht="13" customHeight="1">
      <c r="A51" s="11" t="s">
        <v>61</v>
      </c>
      <c r="B51" s="57">
        <v>25.973433751831269</v>
      </c>
      <c r="C51" s="12">
        <v>85</v>
      </c>
      <c r="D51" s="13" t="s">
        <v>92</v>
      </c>
      <c r="E51" s="13" t="s">
        <v>91</v>
      </c>
    </row>
    <row r="52" spans="1:5" ht="13" customHeight="1">
      <c r="A52" s="22" t="s">
        <v>62</v>
      </c>
      <c r="B52" s="58">
        <v>34.49381892759984</v>
      </c>
      <c r="C52" s="23">
        <v>84.5</v>
      </c>
      <c r="D52" s="24" t="s">
        <v>92</v>
      </c>
      <c r="E52" s="24" t="s">
        <v>91</v>
      </c>
    </row>
    <row r="53" spans="1:5" ht="13" customHeight="1">
      <c r="A53" s="11" t="s">
        <v>63</v>
      </c>
      <c r="B53" s="57">
        <v>33.929592909539522</v>
      </c>
      <c r="C53" s="12">
        <v>84.5</v>
      </c>
      <c r="D53" s="13" t="s">
        <v>92</v>
      </c>
      <c r="E53" s="13" t="s">
        <v>91</v>
      </c>
    </row>
    <row r="54" spans="1:5" ht="13" customHeight="1">
      <c r="A54" s="11" t="s">
        <v>64</v>
      </c>
      <c r="B54" s="57">
        <v>27.254906308316041</v>
      </c>
      <c r="C54" s="12">
        <v>84.5</v>
      </c>
      <c r="D54" s="13" t="s">
        <v>92</v>
      </c>
      <c r="E54" s="13" t="s">
        <v>91</v>
      </c>
    </row>
    <row r="55" spans="1:5" ht="13" customHeight="1">
      <c r="A55" s="11" t="s">
        <v>65</v>
      </c>
      <c r="B55" s="57">
        <v>25.791921426310179</v>
      </c>
      <c r="C55" s="12">
        <v>84.5</v>
      </c>
      <c r="D55" s="13" t="s">
        <v>92</v>
      </c>
      <c r="E55" s="13" t="s">
        <v>91</v>
      </c>
    </row>
    <row r="56" spans="1:5" ht="13" customHeight="1">
      <c r="A56" s="11" t="s">
        <v>66</v>
      </c>
      <c r="B56" s="57">
        <v>34.75440574385329</v>
      </c>
      <c r="C56" s="12">
        <v>84.5</v>
      </c>
      <c r="D56" s="13" t="s">
        <v>92</v>
      </c>
      <c r="E56" s="13" t="s">
        <v>91</v>
      </c>
    </row>
    <row r="57" spans="1:5" ht="13" customHeight="1">
      <c r="A57" s="11" t="s">
        <v>67</v>
      </c>
      <c r="B57" s="57">
        <v>34.519434893597847</v>
      </c>
      <c r="C57" s="12">
        <v>84.5</v>
      </c>
      <c r="D57" s="13" t="s">
        <v>92</v>
      </c>
      <c r="E57" s="13" t="s">
        <v>91</v>
      </c>
    </row>
    <row r="58" spans="1:5" ht="13" customHeight="1">
      <c r="A58" s="11" t="s">
        <v>68</v>
      </c>
      <c r="B58" s="57">
        <v>27.687690946574339</v>
      </c>
      <c r="C58" s="12">
        <v>85</v>
      </c>
      <c r="D58" s="13" t="s">
        <v>92</v>
      </c>
      <c r="E58" s="13" t="s">
        <v>91</v>
      </c>
    </row>
    <row r="59" spans="1:5" ht="13" customHeight="1">
      <c r="A59" s="11" t="s">
        <v>69</v>
      </c>
      <c r="B59" s="57">
        <v>25.915590626305043</v>
      </c>
      <c r="C59" s="12">
        <v>85</v>
      </c>
      <c r="D59" s="13" t="s">
        <v>92</v>
      </c>
      <c r="E59" s="13" t="s">
        <v>91</v>
      </c>
    </row>
    <row r="60" spans="1:5" ht="13" customHeight="1">
      <c r="A60" s="11" t="s">
        <v>70</v>
      </c>
      <c r="B60" s="57">
        <v>34.775563388290806</v>
      </c>
      <c r="C60" s="12">
        <v>84.5</v>
      </c>
      <c r="D60" s="13" t="s">
        <v>92</v>
      </c>
      <c r="E60" s="13" t="s">
        <v>91</v>
      </c>
    </row>
    <row r="61" spans="1:5" ht="13" customHeight="1">
      <c r="A61" s="11" t="s">
        <v>71</v>
      </c>
      <c r="B61" s="57">
        <v>34.292010562076868</v>
      </c>
      <c r="C61" s="12">
        <v>84.5</v>
      </c>
      <c r="D61" s="13" t="s">
        <v>92</v>
      </c>
      <c r="E61" s="13" t="s">
        <v>91</v>
      </c>
    </row>
    <row r="62" spans="1:5" ht="13" customHeight="1">
      <c r="A62" s="11" t="s">
        <v>72</v>
      </c>
      <c r="B62" s="57">
        <v>27.280179130721582</v>
      </c>
      <c r="C62" s="12">
        <v>85</v>
      </c>
      <c r="D62" s="13" t="s">
        <v>92</v>
      </c>
      <c r="E62" s="13" t="s">
        <v>91</v>
      </c>
    </row>
    <row r="63" spans="1:5" ht="13" customHeight="1">
      <c r="A63" s="11" t="s">
        <v>73</v>
      </c>
      <c r="B63" s="57">
        <v>26.029937088732655</v>
      </c>
      <c r="C63" s="12">
        <v>84.5</v>
      </c>
      <c r="D63" s="13" t="s">
        <v>92</v>
      </c>
      <c r="E63" s="13" t="s">
        <v>91</v>
      </c>
    </row>
    <row r="64" spans="1:5" ht="13" customHeight="1">
      <c r="A64" s="22" t="s">
        <v>74</v>
      </c>
      <c r="B64" s="58">
        <v>34.209109644727015</v>
      </c>
      <c r="C64" s="23">
        <v>84.5</v>
      </c>
      <c r="D64" s="24" t="s">
        <v>92</v>
      </c>
      <c r="E64" s="24" t="s">
        <v>91</v>
      </c>
    </row>
    <row r="65" spans="1:5" ht="13" customHeight="1">
      <c r="A65" s="11" t="s">
        <v>75</v>
      </c>
      <c r="B65" s="57" t="s">
        <v>87</v>
      </c>
      <c r="C65" s="12">
        <v>55.5</v>
      </c>
      <c r="D65" s="13" t="s">
        <v>95</v>
      </c>
      <c r="E65" s="13" t="s">
        <v>91</v>
      </c>
    </row>
    <row r="66" spans="1:5" ht="13" customHeight="1">
      <c r="A66" s="11" t="s">
        <v>76</v>
      </c>
      <c r="B66" s="57" t="s">
        <v>87</v>
      </c>
      <c r="C66" s="12">
        <v>56.5</v>
      </c>
      <c r="D66" s="13" t="s">
        <v>95</v>
      </c>
      <c r="E66" s="13" t="s">
        <v>91</v>
      </c>
    </row>
    <row r="67" spans="1:5" ht="13" customHeight="1">
      <c r="A67" s="11" t="s">
        <v>77</v>
      </c>
      <c r="B67" s="57">
        <v>36.230217609398423</v>
      </c>
      <c r="C67" s="12">
        <v>84.5</v>
      </c>
      <c r="D67" s="13" t="s">
        <v>95</v>
      </c>
      <c r="E67" s="13" t="s">
        <v>91</v>
      </c>
    </row>
    <row r="68" spans="1:5" ht="13" customHeight="1">
      <c r="A68" s="11" t="s">
        <v>78</v>
      </c>
      <c r="B68" s="57">
        <v>35.138985815688777</v>
      </c>
      <c r="C68" s="12">
        <v>84.5</v>
      </c>
      <c r="D68" s="13" t="s">
        <v>95</v>
      </c>
      <c r="E68" s="13" t="s">
        <v>91</v>
      </c>
    </row>
    <row r="69" spans="1:5" ht="13" customHeight="1">
      <c r="A69" s="11" t="s">
        <v>79</v>
      </c>
      <c r="B69" s="57">
        <v>35.952969807687275</v>
      </c>
      <c r="C69" s="12">
        <v>84.5</v>
      </c>
      <c r="D69" s="13" t="s">
        <v>95</v>
      </c>
      <c r="E69" s="13" t="s">
        <v>91</v>
      </c>
    </row>
    <row r="70" spans="1:5" ht="13" customHeight="1">
      <c r="A70" s="11" t="s">
        <v>80</v>
      </c>
      <c r="B70" s="57" t="s">
        <v>87</v>
      </c>
      <c r="C70" s="12">
        <v>57</v>
      </c>
      <c r="D70" s="13" t="s">
        <v>95</v>
      </c>
      <c r="E70" s="13" t="s">
        <v>91</v>
      </c>
    </row>
    <row r="71" spans="1:5" ht="13" customHeight="1">
      <c r="A71" s="11" t="s">
        <v>81</v>
      </c>
      <c r="B71" s="57">
        <v>36.630085515059427</v>
      </c>
      <c r="C71" s="12">
        <v>84.5</v>
      </c>
      <c r="D71" s="13" t="s">
        <v>95</v>
      </c>
      <c r="E71" s="13" t="s">
        <v>91</v>
      </c>
    </row>
    <row r="72" spans="1:5" ht="13" customHeight="1">
      <c r="A72" s="11" t="s">
        <v>82</v>
      </c>
      <c r="B72" s="57">
        <v>35.114427919021317</v>
      </c>
      <c r="C72" s="12">
        <v>84.5</v>
      </c>
      <c r="D72" s="13" t="s">
        <v>95</v>
      </c>
      <c r="E72" s="13" t="s">
        <v>91</v>
      </c>
    </row>
    <row r="73" spans="1:5" ht="13" customHeight="1">
      <c r="A73" s="11" t="s">
        <v>83</v>
      </c>
      <c r="B73" s="59" t="s">
        <v>87</v>
      </c>
      <c r="C73" s="12">
        <v>56.5</v>
      </c>
      <c r="D73" s="13" t="s">
        <v>95</v>
      </c>
      <c r="E73" s="13" t="s">
        <v>91</v>
      </c>
    </row>
    <row r="74" spans="1:5" ht="13" customHeight="1">
      <c r="A74" s="11" t="s">
        <v>84</v>
      </c>
      <c r="B74" s="57" t="s">
        <v>87</v>
      </c>
      <c r="C74" s="12">
        <v>56.5</v>
      </c>
      <c r="D74" s="13" t="s">
        <v>95</v>
      </c>
      <c r="E74" s="13" t="s">
        <v>91</v>
      </c>
    </row>
    <row r="75" spans="1:5" ht="13" customHeight="1">
      <c r="A75" s="11" t="s">
        <v>85</v>
      </c>
      <c r="B75" s="57" t="s">
        <v>87</v>
      </c>
      <c r="C75" s="12">
        <v>56.5</v>
      </c>
      <c r="D75" s="13" t="s">
        <v>95</v>
      </c>
      <c r="E75" s="13" t="s">
        <v>91</v>
      </c>
    </row>
    <row r="76" spans="1:5" ht="13" customHeight="1">
      <c r="A76" s="22" t="s">
        <v>86</v>
      </c>
      <c r="B76" s="58" t="s">
        <v>87</v>
      </c>
      <c r="C76" s="23">
        <v>56.5</v>
      </c>
      <c r="D76" s="24" t="s">
        <v>95</v>
      </c>
      <c r="E76" s="24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tabSelected="1" view="pageLayout" topLeftCell="C47" workbookViewId="0">
      <selection activeCell="N61" sqref="N61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85546875" style="2" bestFit="1" customWidth="1"/>
    <col min="5" max="5" width="5.42578125" style="2" customWidth="1"/>
    <col min="6" max="6" width="7.140625" style="2" bestFit="1" customWidth="1"/>
    <col min="7" max="7" width="9" style="2" bestFit="1" customWidth="1"/>
    <col min="8" max="8" width="7" style="2" customWidth="1"/>
    <col min="9" max="9" width="8" bestFit="1" customWidth="1"/>
    <col min="10" max="10" width="10" bestFit="1" customWidth="1"/>
    <col min="20" max="20" width="17.7109375" customWidth="1"/>
  </cols>
  <sheetData>
    <row r="1" spans="1:12" ht="25">
      <c r="A1" s="3" t="s">
        <v>100</v>
      </c>
      <c r="C1" s="42" t="s">
        <v>124</v>
      </c>
      <c r="D1" s="28"/>
    </row>
    <row r="2" spans="1:12">
      <c r="A2" s="3"/>
      <c r="C2" s="27"/>
      <c r="D2" s="28"/>
      <c r="G2" s="38" t="s">
        <v>6</v>
      </c>
      <c r="H2" s="39">
        <f>AVERAGE(D4:D6)</f>
        <v>30.059468311477882</v>
      </c>
      <c r="K2" s="49" t="s">
        <v>3</v>
      </c>
      <c r="L2" s="50">
        <f>AVERAGE(K4:K6)</f>
        <v>11.330062758838514</v>
      </c>
    </row>
    <row r="3" spans="1:12" ht="40" thickBot="1">
      <c r="A3" s="33"/>
      <c r="B3" s="33"/>
      <c r="C3" s="33"/>
      <c r="D3" s="34" t="s">
        <v>101</v>
      </c>
      <c r="E3" s="34" t="s">
        <v>102</v>
      </c>
      <c r="F3" s="34" t="s">
        <v>109</v>
      </c>
      <c r="G3" s="34" t="s">
        <v>103</v>
      </c>
      <c r="H3" s="35" t="s">
        <v>10</v>
      </c>
      <c r="J3" s="46" t="s">
        <v>1</v>
      </c>
      <c r="K3" s="46" t="s">
        <v>119</v>
      </c>
      <c r="L3" s="48" t="s">
        <v>2</v>
      </c>
    </row>
    <row r="4" spans="1:12">
      <c r="A4">
        <v>1</v>
      </c>
      <c r="B4" t="s">
        <v>111</v>
      </c>
      <c r="C4">
        <v>1</v>
      </c>
      <c r="D4" s="5">
        <f>AVERAGE('Raw Data'!B5,'Raw Data'!B17)</f>
        <v>30.203329860686686</v>
      </c>
      <c r="E4" s="5">
        <f>STDEV('Raw Data'!B5,'Raw Data'!B17)</f>
        <v>7.952082594384112E-2</v>
      </c>
      <c r="F4" s="26">
        <f>E4/D4</f>
        <v>2.6328496331574076E-3</v>
      </c>
      <c r="G4" s="61">
        <f>'Raw Data'!B29-Analysis!D4</f>
        <v>5.4369694320004314</v>
      </c>
      <c r="H4" s="6">
        <f t="shared" ref="H4:H15" si="0">POWER(2,($H$2-D4))</f>
        <v>0.90509331760252976</v>
      </c>
      <c r="J4" s="63">
        <v>18.655629942064909</v>
      </c>
      <c r="K4" s="64">
        <f>D4-J4</f>
        <v>11.547699918621777</v>
      </c>
      <c r="L4" s="47">
        <f>POWER(2,($L$2-K4))</f>
        <v>0.85997274363126974</v>
      </c>
    </row>
    <row r="5" spans="1:12">
      <c r="A5">
        <v>1</v>
      </c>
      <c r="B5" t="s">
        <v>111</v>
      </c>
      <c r="C5">
        <v>2</v>
      </c>
      <c r="D5" s="5">
        <f>AVERAGE('Raw Data'!B9,'Raw Data'!B21)</f>
        <v>29.9502393932488</v>
      </c>
      <c r="E5" s="5">
        <f>STDEV('Raw Data'!B9,'Raw Data'!B21)</f>
        <v>0.20079754869668653</v>
      </c>
      <c r="F5" s="26">
        <f t="shared" ref="F5:F15" si="1">E5/D5</f>
        <v>6.7043720773046342E-3</v>
      </c>
      <c r="G5" s="61">
        <f>'Raw Data'!B33-Analysis!D5</f>
        <v>4.5523704097497486</v>
      </c>
      <c r="H5" s="7">
        <f t="shared" si="0"/>
        <v>1.0786515721029142</v>
      </c>
      <c r="J5" s="63">
        <v>18.865468391541604</v>
      </c>
      <c r="K5" s="64">
        <f t="shared" ref="K5:K15" si="2">D5-J5</f>
        <v>11.084771001707196</v>
      </c>
      <c r="L5" s="47">
        <f t="shared" ref="L5:L15" si="3">POWER(2,($L$2-K5))</f>
        <v>1.1853324572379298</v>
      </c>
    </row>
    <row r="6" spans="1:12">
      <c r="A6" s="30">
        <v>1</v>
      </c>
      <c r="B6" s="30" t="s">
        <v>111</v>
      </c>
      <c r="C6" s="30">
        <v>3</v>
      </c>
      <c r="D6" s="31">
        <f>AVERAGE('Raw Data'!B13,'Raw Data'!B25)</f>
        <v>30.024835680498164</v>
      </c>
      <c r="E6" s="31">
        <f>STDEV('Raw Data'!B13,'Raw Data'!B25)</f>
        <v>7.6311835915298942E-2</v>
      </c>
      <c r="F6" s="32">
        <f t="shared" si="1"/>
        <v>2.5416237653172326E-3</v>
      </c>
      <c r="G6" s="62">
        <f>'Raw Data'!B37-Analysis!D6</f>
        <v>3.2553384361250366</v>
      </c>
      <c r="H6" s="31">
        <f t="shared" si="0"/>
        <v>1.0242959622773955</v>
      </c>
      <c r="J6" s="66">
        <v>18.667118324311598</v>
      </c>
      <c r="K6" s="67">
        <f t="shared" si="2"/>
        <v>11.357717356186566</v>
      </c>
      <c r="L6" s="51">
        <f t="shared" si="3"/>
        <v>0.98101384518167756</v>
      </c>
    </row>
    <row r="7" spans="1:12">
      <c r="A7">
        <v>2</v>
      </c>
      <c r="B7" t="s">
        <v>113</v>
      </c>
      <c r="C7">
        <v>1</v>
      </c>
      <c r="D7" s="5">
        <f>AVERAGE('Raw Data'!B6,'Raw Data'!B18)</f>
        <v>24.760658558910503</v>
      </c>
      <c r="E7" s="5">
        <f>STDEV('Raw Data'!B6,'Raw Data'!B18)</f>
        <v>3.8052243042741567E-2</v>
      </c>
      <c r="F7" s="26">
        <f t="shared" si="1"/>
        <v>1.5368025431233081E-3</v>
      </c>
      <c r="G7" s="61">
        <f>'Raw Data'!B30-Analysis!D7</f>
        <v>10.078652325268717</v>
      </c>
      <c r="H7" s="7">
        <f t="shared" si="0"/>
        <v>39.364131762506403</v>
      </c>
      <c r="J7" s="63">
        <v>19.009831291668064</v>
      </c>
      <c r="K7" s="64">
        <f t="shared" si="2"/>
        <v>5.750827267242439</v>
      </c>
      <c r="L7" s="47">
        <f t="shared" si="3"/>
        <v>47.80983400596601</v>
      </c>
    </row>
    <row r="8" spans="1:12">
      <c r="A8">
        <v>2</v>
      </c>
      <c r="B8" t="s">
        <v>113</v>
      </c>
      <c r="C8">
        <v>2</v>
      </c>
      <c r="D8" s="5">
        <f>AVERAGE('Raw Data'!B10,'Raw Data'!B22)</f>
        <v>24.929106789180391</v>
      </c>
      <c r="E8" s="5">
        <f>STDEV('Raw Data'!B10,'Raw Data'!B22)</f>
        <v>6.2896346918937746E-3</v>
      </c>
      <c r="F8" s="26">
        <f t="shared" si="1"/>
        <v>2.5230084435370025E-4</v>
      </c>
      <c r="G8" s="61" t="e">
        <f>'Raw Data'!B34-Analysis!D8</f>
        <v>#VALUE!</v>
      </c>
      <c r="H8" s="7">
        <f t="shared" si="0"/>
        <v>35.02617448536995</v>
      </c>
      <c r="J8" s="63">
        <v>19.224613219727399</v>
      </c>
      <c r="K8" s="64">
        <f t="shared" si="2"/>
        <v>5.7044935694529926</v>
      </c>
      <c r="L8" s="47">
        <f t="shared" si="3"/>
        <v>49.370220703978369</v>
      </c>
    </row>
    <row r="9" spans="1:12">
      <c r="A9" s="30">
        <v>2</v>
      </c>
      <c r="B9" s="30" t="s">
        <v>113</v>
      </c>
      <c r="C9" s="30">
        <v>3</v>
      </c>
      <c r="D9" s="31">
        <f>AVERAGE('Raw Data'!B14,'Raw Data'!B26)</f>
        <v>24.882503771636209</v>
      </c>
      <c r="E9" s="31">
        <f>STDEV('Raw Data'!B14,'Raw Data'!B26)</f>
        <v>4.0806902956631703E-2</v>
      </c>
      <c r="F9" s="32">
        <f t="shared" si="1"/>
        <v>1.6399837946833896E-3</v>
      </c>
      <c r="G9" s="62">
        <f>'Raw Data'!B38-Analysis!D9</f>
        <v>10.227502446184559</v>
      </c>
      <c r="H9" s="31">
        <f t="shared" si="0"/>
        <v>36.176088961033969</v>
      </c>
      <c r="J9" s="66">
        <v>19.150423559412516</v>
      </c>
      <c r="K9" s="67">
        <f t="shared" si="2"/>
        <v>5.7320802122236927</v>
      </c>
      <c r="L9" s="51">
        <f t="shared" si="3"/>
        <v>48.435151414415742</v>
      </c>
    </row>
    <row r="10" spans="1:12">
      <c r="A10">
        <v>3</v>
      </c>
      <c r="B10" t="s">
        <v>115</v>
      </c>
      <c r="C10">
        <v>1</v>
      </c>
      <c r="D10" s="5">
        <f>AVERAGE('Raw Data'!B7,'Raw Data'!B19)</f>
        <v>25.708783781716505</v>
      </c>
      <c r="E10" s="5">
        <f>STDEV('Raw Data'!B7,'Raw Data'!B19)</f>
        <v>1.1333514517678767E-2</v>
      </c>
      <c r="F10" s="26">
        <f t="shared" si="1"/>
        <v>4.4084211115964582E-4</v>
      </c>
      <c r="G10" s="61">
        <f>'Raw Data'!B31-Analysis!D10</f>
        <v>9.2747400296224853</v>
      </c>
      <c r="H10" s="7">
        <f t="shared" si="0"/>
        <v>20.402648386873604</v>
      </c>
      <c r="J10" s="63">
        <v>19.088482589562872</v>
      </c>
      <c r="K10" s="64">
        <f t="shared" si="2"/>
        <v>6.620301192153633</v>
      </c>
      <c r="L10" s="47">
        <f t="shared" si="3"/>
        <v>26.168540657952601</v>
      </c>
    </row>
    <row r="11" spans="1:12">
      <c r="A11">
        <v>3</v>
      </c>
      <c r="B11" t="s">
        <v>115</v>
      </c>
      <c r="C11">
        <v>2</v>
      </c>
      <c r="D11" s="5">
        <f>AVERAGE('Raw Data'!B11,'Raw Data'!B23)</f>
        <v>25.978013822671279</v>
      </c>
      <c r="E11" s="5">
        <f>STDEV('Raw Data'!B11,'Raw Data'!B23)</f>
        <v>0.12389367187694572</v>
      </c>
      <c r="F11" s="26">
        <f t="shared" si="1"/>
        <v>4.7691741455931644E-3</v>
      </c>
      <c r="G11" s="61">
        <f>'Raw Data'!B35-Analysis!D11</f>
        <v>10.821621435292457</v>
      </c>
      <c r="H11" s="7">
        <f t="shared" si="0"/>
        <v>16.92934779032306</v>
      </c>
      <c r="J11" s="63">
        <v>19.307136425999214</v>
      </c>
      <c r="K11" s="64">
        <f t="shared" si="2"/>
        <v>6.6708773966720649</v>
      </c>
      <c r="L11" s="47">
        <f t="shared" si="3"/>
        <v>25.267050558976727</v>
      </c>
    </row>
    <row r="12" spans="1:12">
      <c r="A12" s="30">
        <v>3</v>
      </c>
      <c r="B12" s="30" t="s">
        <v>115</v>
      </c>
      <c r="C12" s="30">
        <v>3</v>
      </c>
      <c r="D12" s="31">
        <f>AVERAGE('Raw Data'!B15,'Raw Data'!B27)</f>
        <v>25.802134972388465</v>
      </c>
      <c r="E12" s="31">
        <f>STDEV('Raw Data'!B15,'Raw Data'!B27)</f>
        <v>1.4034706360357032E-2</v>
      </c>
      <c r="F12" s="32">
        <f t="shared" si="1"/>
        <v>5.4393585551644995E-4</v>
      </c>
      <c r="G12" s="62">
        <f>'Raw Data'!B39-Analysis!D12</f>
        <v>10.203390257210025</v>
      </c>
      <c r="H12" s="31">
        <f t="shared" si="0"/>
        <v>19.12427748991124</v>
      </c>
      <c r="J12" s="66">
        <v>19.098932241301714</v>
      </c>
      <c r="K12" s="67">
        <f t="shared" si="2"/>
        <v>6.7032027310867512</v>
      </c>
      <c r="L12" s="51">
        <f t="shared" si="3"/>
        <v>24.707207015592761</v>
      </c>
    </row>
    <row r="13" spans="1:12">
      <c r="A13">
        <v>4</v>
      </c>
      <c r="B13" t="s">
        <v>117</v>
      </c>
      <c r="C13">
        <v>1</v>
      </c>
      <c r="D13" s="5">
        <f>AVERAGE('Raw Data'!B8,'Raw Data'!B20)</f>
        <v>30.287750417782668</v>
      </c>
      <c r="E13" s="5">
        <f>STDEV('Raw Data'!B8,'Raw Data'!B20)</f>
        <v>0.22660756928034939</v>
      </c>
      <c r="F13" s="26">
        <f t="shared" si="1"/>
        <v>7.4818223920421183E-3</v>
      </c>
      <c r="G13" s="61">
        <f>'Raw Data'!B32-Analysis!D13</f>
        <v>2.9492859682894021</v>
      </c>
      <c r="H13" s="7">
        <f t="shared" si="0"/>
        <v>0.85365077418189284</v>
      </c>
      <c r="J13" s="63">
        <v>18.943507079539526</v>
      </c>
      <c r="K13" s="64">
        <f t="shared" si="2"/>
        <v>11.344243338243142</v>
      </c>
      <c r="L13" s="47">
        <f t="shared" si="3"/>
        <v>0.99021892034981496</v>
      </c>
    </row>
    <row r="14" spans="1:12">
      <c r="A14">
        <v>4</v>
      </c>
      <c r="B14" t="s">
        <v>117</v>
      </c>
      <c r="C14">
        <v>2</v>
      </c>
      <c r="D14" s="5">
        <f>AVERAGE('Raw Data'!B12,'Raw Data'!B24)</f>
        <v>30.108267759117815</v>
      </c>
      <c r="E14" s="5">
        <f>STDEV('Raw Data'!B12,'Raw Data'!B24)</f>
        <v>1.0543720248998713E-2</v>
      </c>
      <c r="F14" s="26">
        <f t="shared" si="1"/>
        <v>3.5019351937992893E-4</v>
      </c>
      <c r="G14" s="61">
        <f>'Raw Data'!B36-Analysis!D14</f>
        <v>4.9866367609028259</v>
      </c>
      <c r="H14" s="7">
        <f t="shared" si="0"/>
        <v>0.96674047654454143</v>
      </c>
      <c r="J14" s="63">
        <v>18.945550109960458</v>
      </c>
      <c r="K14" s="64">
        <f t="shared" si="2"/>
        <v>11.162717649157358</v>
      </c>
      <c r="L14" s="47">
        <f t="shared" si="3"/>
        <v>1.1229900224135672</v>
      </c>
    </row>
    <row r="15" spans="1:12">
      <c r="A15" s="30">
        <v>4</v>
      </c>
      <c r="B15" s="30" t="s">
        <v>117</v>
      </c>
      <c r="C15" s="30">
        <v>3</v>
      </c>
      <c r="D15" s="31">
        <f>AVERAGE('Raw Data'!B16,'Raw Data'!B28)</f>
        <v>29.777820743845297</v>
      </c>
      <c r="E15" s="31">
        <f>STDEV('Raw Data'!B16,'Raw Data'!B28)</f>
        <v>9.1284336085245235E-2</v>
      </c>
      <c r="F15" s="32">
        <f t="shared" si="1"/>
        <v>3.0655143259304012E-3</v>
      </c>
      <c r="G15" s="62">
        <f>'Raw Data'!B40-Analysis!D14</f>
        <v>4.783003382257732</v>
      </c>
      <c r="H15" s="31">
        <f t="shared" si="0"/>
        <v>1.2155822953471895</v>
      </c>
      <c r="J15" s="63">
        <v>18.557801204812403</v>
      </c>
      <c r="K15" s="64">
        <f t="shared" si="2"/>
        <v>11.220019539032894</v>
      </c>
      <c r="L15" s="47">
        <f t="shared" si="3"/>
        <v>1.0792605681697895</v>
      </c>
    </row>
    <row r="16" spans="1:12">
      <c r="F16" s="26"/>
    </row>
    <row r="17" spans="1:13" ht="27" thickBot="1">
      <c r="A17" s="33"/>
      <c r="B17" s="36" t="s">
        <v>9</v>
      </c>
      <c r="C17" s="33"/>
      <c r="D17" s="34" t="s">
        <v>11</v>
      </c>
      <c r="E17" s="34" t="s">
        <v>102</v>
      </c>
      <c r="F17" s="34" t="s">
        <v>109</v>
      </c>
      <c r="G17" s="37"/>
      <c r="H17" s="34" t="s">
        <v>12</v>
      </c>
      <c r="I17" s="35" t="s">
        <v>118</v>
      </c>
      <c r="L17" s="34" t="s">
        <v>12</v>
      </c>
      <c r="M17" s="35" t="s">
        <v>118</v>
      </c>
    </row>
    <row r="18" spans="1:13">
      <c r="A18">
        <v>1</v>
      </c>
      <c r="B18" t="s">
        <v>96</v>
      </c>
      <c r="D18" s="6">
        <f>AVERAGE(D4:D6)</f>
        <v>30.059468311477882</v>
      </c>
      <c r="E18" s="2">
        <f>STDEV(D4:D6)</f>
        <v>0.13005099201294776</v>
      </c>
      <c r="F18" s="29">
        <f>E18/D18</f>
        <v>4.3264568310175068E-3</v>
      </c>
      <c r="H18" s="65">
        <f>GEOMEAN(H4:H6)</f>
        <v>0.99999999999999911</v>
      </c>
      <c r="L18" s="65">
        <f>GEOMEAN(L4:L6)</f>
        <v>1.0000000000000004</v>
      </c>
    </row>
    <row r="19" spans="1:13">
      <c r="A19">
        <v>2</v>
      </c>
      <c r="B19" t="s">
        <v>97</v>
      </c>
      <c r="D19" s="6">
        <f>AVERAGE(D7:D9)</f>
        <v>24.857423039909037</v>
      </c>
      <c r="E19" s="2">
        <f>STDEV(D7:D9)</f>
        <v>8.6979790170015475E-2</v>
      </c>
      <c r="F19" s="29">
        <f t="shared" ref="F19:F21" si="4">E19/D19</f>
        <v>3.4991475194499394E-3</v>
      </c>
      <c r="H19" s="65">
        <f>GEOMEAN(H7:H9)</f>
        <v>36.810495677308154</v>
      </c>
      <c r="I19" s="4">
        <f>TTEST(D4:D6,D7:D9,2,2)</f>
        <v>5.443998721345336E-7</v>
      </c>
      <c r="L19" s="65">
        <f>GEOMEAN(L7:L9)</f>
        <v>48.534175411341693</v>
      </c>
      <c r="M19" s="4">
        <f>TTEST(K4:K6,K7:K9,2,2)</f>
        <v>2.0185743115258411E-6</v>
      </c>
    </row>
    <row r="20" spans="1:13">
      <c r="A20">
        <v>3</v>
      </c>
      <c r="B20" t="s">
        <v>98</v>
      </c>
      <c r="D20" s="6">
        <f>AVERAGE(D10:D12)</f>
        <v>25.829644192258751</v>
      </c>
      <c r="E20" s="2">
        <f>STDEV(D10:D12)</f>
        <v>0.13670688212944926</v>
      </c>
      <c r="F20" s="29">
        <f t="shared" si="4"/>
        <v>5.2926351254354818E-3</v>
      </c>
      <c r="H20" s="65">
        <f>GEOMEAN(H10:H12)</f>
        <v>18.763071618431841</v>
      </c>
      <c r="I20" s="4">
        <f>TTEST(D4:D6,D10:D12,2,2)</f>
        <v>2.6281555845601229E-6</v>
      </c>
      <c r="L20" s="65">
        <f>GEOMEAN(L10:L12)</f>
        <v>25.37382279262442</v>
      </c>
      <c r="M20" s="4">
        <f>TTEST(K4:K6,K10:K12,2,2)</f>
        <v>4.3719796622551136E-6</v>
      </c>
    </row>
    <row r="21" spans="1:13">
      <c r="A21">
        <v>4</v>
      </c>
      <c r="B21" t="s">
        <v>99</v>
      </c>
      <c r="D21" s="6">
        <f>AVERAGE(D13:D15)</f>
        <v>30.057946306915259</v>
      </c>
      <c r="E21" s="2">
        <f>STDEV(D13:D15)</f>
        <v>0.25866243350000984</v>
      </c>
      <c r="F21" s="29">
        <f t="shared" si="4"/>
        <v>8.6054592971476843E-3</v>
      </c>
      <c r="H21" s="41">
        <f>GEOMEAN(H13:H15)</f>
        <v>1.0010555298513208</v>
      </c>
      <c r="I21" s="4">
        <f>TTEST(D4:D6,D13:D15,2,2)</f>
        <v>0.99317098963705475</v>
      </c>
      <c r="L21" s="41">
        <f>GEOMEAN(L13:L15)</f>
        <v>1.0627011306005532</v>
      </c>
      <c r="M21" s="4">
        <f>TTEST(K4:K6,K13:K15,2,2)</f>
        <v>0.57686593287946664</v>
      </c>
    </row>
    <row r="40" spans="1:20" ht="14" thickBot="1">
      <c r="A40" s="33"/>
      <c r="B40" s="33"/>
      <c r="C40" s="33"/>
      <c r="D40" s="37"/>
      <c r="E40" s="37"/>
      <c r="F40" s="37"/>
      <c r="G40" s="37"/>
      <c r="H40" s="37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 ht="25">
      <c r="A41" s="3" t="s">
        <v>121</v>
      </c>
      <c r="C41" s="42" t="s">
        <v>0</v>
      </c>
      <c r="D41" s="28"/>
    </row>
    <row r="42" spans="1:20">
      <c r="A42" s="3"/>
      <c r="C42" s="27"/>
      <c r="D42" s="28"/>
      <c r="G42" s="38" t="s">
        <v>6</v>
      </c>
      <c r="H42" s="39">
        <f>AVERAGE(D44:D46)</f>
        <v>34.419097024420857</v>
      </c>
      <c r="K42" s="49" t="s">
        <v>3</v>
      </c>
      <c r="L42" s="50">
        <f>AVERAGE(K44:K46)</f>
        <v>15.689691471781492</v>
      </c>
    </row>
    <row r="43" spans="1:20" ht="40" thickBot="1">
      <c r="A43" s="33"/>
      <c r="B43" s="33"/>
      <c r="C43" s="33"/>
      <c r="D43" s="34" t="s">
        <v>101</v>
      </c>
      <c r="E43" s="34" t="s">
        <v>102</v>
      </c>
      <c r="F43" s="34" t="s">
        <v>109</v>
      </c>
      <c r="G43" s="34" t="s">
        <v>103</v>
      </c>
      <c r="H43" s="35" t="s">
        <v>10</v>
      </c>
      <c r="J43" s="46" t="s">
        <v>1</v>
      </c>
      <c r="K43" s="46" t="s">
        <v>119</v>
      </c>
      <c r="L43" s="48" t="s">
        <v>2</v>
      </c>
    </row>
    <row r="44" spans="1:20">
      <c r="A44">
        <v>1</v>
      </c>
      <c r="B44" t="s">
        <v>111</v>
      </c>
      <c r="C44">
        <v>1</v>
      </c>
      <c r="D44" s="7">
        <f>AVERAGE('Raw Data'!B41,'Raw Data'!B53)</f>
        <v>34.070364275464094</v>
      </c>
      <c r="E44" s="7">
        <f>STDEV('Raw Data'!B41,'Raw Data'!B53)</f>
        <v>0.19908077488459677</v>
      </c>
      <c r="F44" s="26">
        <f>E44/D44</f>
        <v>5.8432241368186833E-3</v>
      </c>
      <c r="G44" s="40" t="e">
        <f>'Raw Data'!B65-Analysis!D44</f>
        <v>#VALUE!</v>
      </c>
      <c r="H44" s="7">
        <f>POWER(2,($H$42-D44))</f>
        <v>1.2734415556771472</v>
      </c>
      <c r="J44" s="63">
        <v>18.655629942064909</v>
      </c>
      <c r="K44" s="47">
        <f>D44-J44</f>
        <v>15.414734333399185</v>
      </c>
      <c r="L44" s="47">
        <f t="shared" ref="L44:L55" si="5">POWER(2,($L$42-K44))</f>
        <v>1.2099581415434488</v>
      </c>
    </row>
    <row r="45" spans="1:20">
      <c r="A45">
        <v>1</v>
      </c>
      <c r="B45" t="s">
        <v>111</v>
      </c>
      <c r="C45">
        <v>2</v>
      </c>
      <c r="D45" s="7">
        <f>AVERAGE('Raw Data'!B45,'Raw Data'!B57)</f>
        <v>34.777958978068412</v>
      </c>
      <c r="E45" s="7">
        <f>STDEV('Raw Data'!B45,'Raw Data'!B57)</f>
        <v>0.36560826645761602</v>
      </c>
      <c r="F45" s="26">
        <f t="shared" ref="F45:F55" si="6">E45/D45</f>
        <v>1.0512642984258363E-2</v>
      </c>
      <c r="G45" s="40">
        <f>'Raw Data'!B69-Analysis!D45</f>
        <v>1.1750108296188628</v>
      </c>
      <c r="H45" s="7">
        <f t="shared" ref="H45:H55" si="7">POWER(2,($H$42-D45))</f>
        <v>0.77977945336151266</v>
      </c>
      <c r="J45" s="63">
        <v>18.865468391541604</v>
      </c>
      <c r="K45" s="47">
        <f t="shared" ref="K45:K55" si="8">D45-J45</f>
        <v>15.912490586526808</v>
      </c>
      <c r="L45" s="47">
        <f t="shared" si="5"/>
        <v>0.85690126400563604</v>
      </c>
    </row>
    <row r="46" spans="1:20">
      <c r="A46" s="30">
        <v>1</v>
      </c>
      <c r="B46" s="30" t="s">
        <v>111</v>
      </c>
      <c r="C46" s="30">
        <v>3</v>
      </c>
      <c r="D46" s="31">
        <f>AVERAGE('Raw Data'!B49,'Raw Data'!B61)</f>
        <v>34.40896781973008</v>
      </c>
      <c r="E46" s="31">
        <f>STDEV('Raw Data'!B49,'Raw Data'!B61)</f>
        <v>0.16540253999209259</v>
      </c>
      <c r="F46" s="32">
        <f t="shared" si="6"/>
        <v>4.8069602336996255E-3</v>
      </c>
      <c r="G46" s="43" t="e">
        <f>'Raw Data'!B73-Analysis!D46</f>
        <v>#VALUE!</v>
      </c>
      <c r="H46" s="43">
        <f t="shared" si="7"/>
        <v>1.0070457348863942</v>
      </c>
      <c r="J46" s="66">
        <v>18.667118324311598</v>
      </c>
      <c r="K46" s="51">
        <f t="shared" si="8"/>
        <v>15.741849495418482</v>
      </c>
      <c r="L46" s="51">
        <f t="shared" si="5"/>
        <v>0.96449253442157601</v>
      </c>
    </row>
    <row r="47" spans="1:20">
      <c r="A47">
        <v>2</v>
      </c>
      <c r="B47" t="s">
        <v>113</v>
      </c>
      <c r="C47">
        <v>1</v>
      </c>
      <c r="D47" s="7">
        <f>AVERAGE('Raw Data'!B42,'Raw Data'!B54)</f>
        <v>27.319170849059233</v>
      </c>
      <c r="E47" s="7">
        <f>STDEV('Raw Data'!B42,'Raw Data'!B54)</f>
        <v>9.0883785098018879E-2</v>
      </c>
      <c r="F47" s="26">
        <f t="shared" si="6"/>
        <v>3.3267402440637604E-3</v>
      </c>
      <c r="G47" s="40" t="e">
        <f>'Raw Data'!B66-Analysis!D47</f>
        <v>#VALUE!</v>
      </c>
      <c r="H47" s="7">
        <f t="shared" si="7"/>
        <v>137.17998334147779</v>
      </c>
      <c r="J47" s="63">
        <v>19.009831291668064</v>
      </c>
      <c r="K47" s="47">
        <f t="shared" si="8"/>
        <v>8.3093395573911693</v>
      </c>
      <c r="L47" s="47">
        <f t="shared" si="5"/>
        <v>166.61239404609836</v>
      </c>
    </row>
    <row r="48" spans="1:20">
      <c r="A48">
        <v>2</v>
      </c>
      <c r="B48" t="s">
        <v>113</v>
      </c>
      <c r="C48">
        <v>2</v>
      </c>
      <c r="D48" s="7">
        <f>AVERAGE('Raw Data'!B46,'Raw Data'!B58)</f>
        <v>27.710718952018883</v>
      </c>
      <c r="E48" s="7">
        <f>STDEV('Raw Data'!B46,'Raw Data'!B58)</f>
        <v>3.2566517616335548E-2</v>
      </c>
      <c r="F48" s="26">
        <f t="shared" si="6"/>
        <v>1.1752317820668775E-3</v>
      </c>
      <c r="G48" s="40" t="e">
        <f>'Raw Data'!B70-Analysis!D48</f>
        <v>#VALUE!</v>
      </c>
      <c r="H48" s="7">
        <f t="shared" si="7"/>
        <v>104.57383187107634</v>
      </c>
      <c r="J48" s="63">
        <v>19.224613219727399</v>
      </c>
      <c r="K48" s="47">
        <f t="shared" si="8"/>
        <v>8.4861057322914846</v>
      </c>
      <c r="L48" s="47">
        <f t="shared" si="5"/>
        <v>147.3992873955516</v>
      </c>
    </row>
    <row r="49" spans="1:14">
      <c r="A49" s="30">
        <v>2</v>
      </c>
      <c r="B49" s="30" t="s">
        <v>113</v>
      </c>
      <c r="C49" s="30">
        <v>3</v>
      </c>
      <c r="D49" s="31">
        <f>AVERAGE('Raw Data'!B50,'Raw Data'!B62)</f>
        <v>27.321246245188007</v>
      </c>
      <c r="E49" s="31">
        <f>STDEV('Raw Data'!B50,'Raw Data'!B62)</f>
        <v>5.8077670245179638E-2</v>
      </c>
      <c r="F49" s="32">
        <f t="shared" si="6"/>
        <v>2.1257328353170802E-3</v>
      </c>
      <c r="G49" s="43" t="e">
        <f>'Raw Data'!B74-Analysis!D49</f>
        <v>#VALUE!</v>
      </c>
      <c r="H49" s="43">
        <f t="shared" si="7"/>
        <v>136.98278426880461</v>
      </c>
      <c r="J49" s="66">
        <v>19.150423559412516</v>
      </c>
      <c r="K49" s="51">
        <f t="shared" si="8"/>
        <v>8.1708226857754909</v>
      </c>
      <c r="L49" s="51">
        <f t="shared" si="5"/>
        <v>183.40240992812343</v>
      </c>
    </row>
    <row r="50" spans="1:14">
      <c r="A50">
        <v>3</v>
      </c>
      <c r="B50" t="s">
        <v>115</v>
      </c>
      <c r="C50">
        <v>1</v>
      </c>
      <c r="D50" s="7">
        <f>AVERAGE('Raw Data'!B43,'Raw Data'!B55)</f>
        <v>25.784457082817685</v>
      </c>
      <c r="E50" s="7">
        <f>STDEV('Raw Data'!B43,'Raw Data'!B55)</f>
        <v>1.0556175807970181E-2</v>
      </c>
      <c r="F50" s="26">
        <f t="shared" si="6"/>
        <v>4.0940073991337339E-4</v>
      </c>
      <c r="G50" s="40">
        <f>'Raw Data'!B67-Analysis!D50</f>
        <v>10.445760526580738</v>
      </c>
      <c r="H50" s="7">
        <f t="shared" si="7"/>
        <v>397.4528579354722</v>
      </c>
      <c r="J50" s="63">
        <v>19.088482589562872</v>
      </c>
      <c r="K50" s="47">
        <f t="shared" si="8"/>
        <v>6.6959744932548126</v>
      </c>
      <c r="L50" s="47">
        <f t="shared" si="5"/>
        <v>509.77505837896007</v>
      </c>
    </row>
    <row r="51" spans="1:14">
      <c r="A51">
        <v>3</v>
      </c>
      <c r="B51" t="s">
        <v>115</v>
      </c>
      <c r="C51">
        <v>2</v>
      </c>
      <c r="D51" s="7">
        <f>AVERAGE('Raw Data'!B47,'Raw Data'!B59)</f>
        <v>25.875542730643573</v>
      </c>
      <c r="E51" s="7">
        <f>STDEV('Raw Data'!B47,'Raw Data'!B59)</f>
        <v>5.6636277186518931E-2</v>
      </c>
      <c r="F51" s="26">
        <f t="shared" si="6"/>
        <v>2.1887957201935869E-3</v>
      </c>
      <c r="G51" s="40">
        <f>'Raw Data'!B71-Analysis!D51</f>
        <v>10.754542784415854</v>
      </c>
      <c r="H51" s="7">
        <f t="shared" si="7"/>
        <v>373.13510680423252</v>
      </c>
      <c r="J51" s="63">
        <v>19.307136425999214</v>
      </c>
      <c r="K51" s="47">
        <f t="shared" si="8"/>
        <v>6.568406304644359</v>
      </c>
      <c r="L51" s="47">
        <f t="shared" si="5"/>
        <v>556.90412446608684</v>
      </c>
    </row>
    <row r="52" spans="1:14">
      <c r="A52" s="30">
        <v>3</v>
      </c>
      <c r="B52" s="30" t="s">
        <v>115</v>
      </c>
      <c r="C52" s="30">
        <v>3</v>
      </c>
      <c r="D52" s="31">
        <f>AVERAGE('Raw Data'!B51,'Raw Data'!B63)</f>
        <v>26.001685420281962</v>
      </c>
      <c r="E52" s="31">
        <f>STDEV('Raw Data'!B51,'Raw Data'!B63)</f>
        <v>3.9953892681484381E-2</v>
      </c>
      <c r="F52" s="32">
        <f t="shared" si="6"/>
        <v>1.5365885724592048E-3</v>
      </c>
      <c r="G52" s="43" t="e">
        <f>'Raw Data'!B75-Analysis!D52</f>
        <v>#VALUE!</v>
      </c>
      <c r="H52" s="43">
        <f t="shared" si="7"/>
        <v>341.89549528389404</v>
      </c>
      <c r="I52" t="s">
        <v>122</v>
      </c>
      <c r="J52" s="66">
        <v>19.098932241301714</v>
      </c>
      <c r="K52" s="51">
        <f t="shared" si="8"/>
        <v>6.9027531789802481</v>
      </c>
      <c r="L52" s="51">
        <f t="shared" si="5"/>
        <v>441.70467533396038</v>
      </c>
    </row>
    <row r="53" spans="1:14">
      <c r="A53">
        <v>4</v>
      </c>
      <c r="B53" t="s">
        <v>117</v>
      </c>
      <c r="C53">
        <v>1</v>
      </c>
      <c r="D53" s="7">
        <f>AVERAGE('Raw Data'!B44,'Raw Data'!B56)</f>
        <v>34.426090082267876</v>
      </c>
      <c r="E53" s="7">
        <f>STDEV('Raw Data'!B44,'Raw Data'!B56)</f>
        <v>0.46430846135300874</v>
      </c>
      <c r="F53" s="26">
        <f t="shared" si="6"/>
        <v>1.348710992864577E-2</v>
      </c>
      <c r="G53" s="40">
        <f>'Raw Data'!B68-Analysis!D53</f>
        <v>0.71289573342090051</v>
      </c>
      <c r="H53" s="7">
        <f t="shared" si="7"/>
        <v>0.99516451047427179</v>
      </c>
      <c r="J53" s="63">
        <v>18.943507079539526</v>
      </c>
      <c r="K53" s="47">
        <f t="shared" si="8"/>
        <v>15.482583002728351</v>
      </c>
      <c r="L53" s="47">
        <f t="shared" si="5"/>
        <v>1.1543722057496968</v>
      </c>
    </row>
    <row r="54" spans="1:14">
      <c r="A54">
        <v>4</v>
      </c>
      <c r="B54" t="s">
        <v>117</v>
      </c>
      <c r="C54">
        <v>2</v>
      </c>
      <c r="D54" s="7">
        <f>AVERAGE('Raw Data'!B48,'Raw Data'!B60)</f>
        <v>34.897502751828888</v>
      </c>
      <c r="E54" s="7">
        <f>STDEV('Raw Data'!B48,'Raw Data'!B60)</f>
        <v>0.1724483017028883</v>
      </c>
      <c r="F54" s="26">
        <f t="shared" si="6"/>
        <v>4.941565673889107E-3</v>
      </c>
      <c r="G54" s="40">
        <f>'Raw Data'!B72-Analysis!D54</f>
        <v>0.2169251671924286</v>
      </c>
      <c r="H54" s="7">
        <f t="shared" si="7"/>
        <v>0.71777036921891868</v>
      </c>
      <c r="J54" s="63">
        <v>18.945550109960458</v>
      </c>
      <c r="K54" s="47">
        <f t="shared" si="8"/>
        <v>15.951952641868431</v>
      </c>
      <c r="L54" s="47">
        <f t="shared" si="5"/>
        <v>0.83378009152781352</v>
      </c>
    </row>
    <row r="55" spans="1:14">
      <c r="A55" s="30">
        <v>4</v>
      </c>
      <c r="B55" s="30" t="s">
        <v>117</v>
      </c>
      <c r="C55" s="30">
        <v>3</v>
      </c>
      <c r="D55" s="31">
        <f>AVERAGE('Raw Data'!B52,'Raw Data'!B64)</f>
        <v>34.351464286163427</v>
      </c>
      <c r="E55" s="31">
        <f>STDEV('Raw Data'!B52,'Raw Data'!B64)</f>
        <v>0.20131986458529652</v>
      </c>
      <c r="F55" s="32">
        <f t="shared" si="6"/>
        <v>5.8605904804584124E-3</v>
      </c>
      <c r="G55" s="43" t="e">
        <f>'Raw Data'!B76-Analysis!D55</f>
        <v>#VALUE!</v>
      </c>
      <c r="H55" s="7">
        <f t="shared" si="7"/>
        <v>1.0479956570318507</v>
      </c>
      <c r="J55" s="63">
        <v>18.557801204812403</v>
      </c>
      <c r="K55" s="47">
        <f t="shared" si="8"/>
        <v>15.793663081351024</v>
      </c>
      <c r="L55" s="47">
        <f t="shared" si="5"/>
        <v>0.93046796796643161</v>
      </c>
    </row>
    <row r="56" spans="1:14">
      <c r="F56" s="26"/>
    </row>
    <row r="57" spans="1:14" ht="27" thickBot="1">
      <c r="A57" s="33"/>
      <c r="B57" s="36" t="s">
        <v>9</v>
      </c>
      <c r="C57" s="33"/>
      <c r="D57" s="34" t="s">
        <v>11</v>
      </c>
      <c r="E57" s="34" t="s">
        <v>102</v>
      </c>
      <c r="F57" s="34" t="s">
        <v>109</v>
      </c>
      <c r="G57" s="37"/>
      <c r="H57" s="34" t="s">
        <v>12</v>
      </c>
      <c r="I57" s="35" t="s">
        <v>118</v>
      </c>
      <c r="L57" s="34" t="s">
        <v>12</v>
      </c>
      <c r="M57" s="35" t="s">
        <v>118</v>
      </c>
    </row>
    <row r="58" spans="1:14">
      <c r="A58">
        <v>1</v>
      </c>
      <c r="B58" t="s">
        <v>96</v>
      </c>
      <c r="D58" s="7">
        <f>AVERAGE(D44:D46)</f>
        <v>34.419097024420857</v>
      </c>
      <c r="E58" s="2">
        <f>STDEV(D44:D46)</f>
        <v>0.35390608412289143</v>
      </c>
      <c r="F58" s="29">
        <f>E58/D58</f>
        <v>1.0282259405927757E-2</v>
      </c>
      <c r="H58" s="65">
        <f>GEOMEAN(H44:H46)</f>
        <v>0.99999999999999667</v>
      </c>
      <c r="L58" s="65">
        <f>GEOMEAN(L44:L46)</f>
        <v>1.0000000000000004</v>
      </c>
    </row>
    <row r="59" spans="1:14">
      <c r="A59">
        <v>2</v>
      </c>
      <c r="B59" t="s">
        <v>97</v>
      </c>
      <c r="D59" s="7">
        <f>AVERAGE(D47:D49)</f>
        <v>27.450378682088708</v>
      </c>
      <c r="E59" s="2">
        <f>STDEV(D47:D49)</f>
        <v>0.22546367540707371</v>
      </c>
      <c r="F59" s="29">
        <f t="shared" ref="F59:F61" si="9">E59/D59</f>
        <v>8.213499639412555E-3</v>
      </c>
      <c r="H59" s="65">
        <f>GEOMEAN(H47:H49)</f>
        <v>125.25447540510626</v>
      </c>
      <c r="I59" s="4">
        <f>TTEST(D44:D46,D47:D49,2,2)</f>
        <v>8.694459868347929E-6</v>
      </c>
      <c r="L59" s="65">
        <f>GEOMEAN(L47:L49)</f>
        <v>165.14644990544105</v>
      </c>
      <c r="M59" s="4">
        <f>TTEST(K44:K46,K47:K49,2,2)</f>
        <v>1.7838142069151306E-6</v>
      </c>
    </row>
    <row r="60" spans="1:14">
      <c r="A60">
        <v>3</v>
      </c>
      <c r="B60" t="s">
        <v>98</v>
      </c>
      <c r="D60" s="7">
        <f>AVERAGE(D50:D52)</f>
        <v>25.887228411247737</v>
      </c>
      <c r="E60" s="2">
        <f>STDEV(D50:D52)</f>
        <v>0.10908461852112097</v>
      </c>
      <c r="F60" s="29">
        <f t="shared" si="9"/>
        <v>4.2138392255898979E-3</v>
      </c>
      <c r="H60" s="65">
        <f>GEOMEAN(H50:H52)</f>
        <v>370.12495843758552</v>
      </c>
      <c r="I60" s="4">
        <f>TTEST(D44:D46,D50:D52,2,2)</f>
        <v>2.3566823525979525E-6</v>
      </c>
      <c r="L60" s="65">
        <f>GEOMEAN(L50:L52)</f>
        <v>500.53025951769581</v>
      </c>
      <c r="M60" s="4">
        <f>TTEST(K44:K46,K50:K52,2,2)</f>
        <v>8.7895965835317892E-7</v>
      </c>
    </row>
    <row r="61" spans="1:14">
      <c r="A61">
        <v>4</v>
      </c>
      <c r="B61" t="s">
        <v>99</v>
      </c>
      <c r="D61" s="7">
        <f>AVERAGE(D53:D55)</f>
        <v>34.558352373420064</v>
      </c>
      <c r="E61" s="2">
        <f>STDEV(D53:D55)</f>
        <v>0.29607344822234261</v>
      </c>
      <c r="F61" s="29">
        <f t="shared" si="9"/>
        <v>8.5673484957593683E-3</v>
      </c>
      <c r="H61" s="69">
        <f>GEOMEAN(H53:H55)</f>
        <v>0.90798769472587204</v>
      </c>
      <c r="I61" s="4">
        <f>TTEST(D44:D46,D53:D55,2,2)</f>
        <v>0.62878020755463149</v>
      </c>
      <c r="L61" s="68">
        <f>GEOMEAN(L53:L55)</f>
        <v>0.96390212229274497</v>
      </c>
      <c r="M61" s="4">
        <f>TTEST(K44:K46,K53:K55,2,2)</f>
        <v>0.80474740835840053</v>
      </c>
      <c r="N61">
        <f>-1/L61</f>
        <v>-1.037449733611326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M59:M61 M19:M21">
    <cfRule type="cellIs" dxfId="1" priority="0" stopIfTrue="1" operator="lessThanOrEqual">
      <formula>0.05</formula>
    </cfRule>
  </conditionalFormatting>
  <conditionalFormatting sqref="G44:G55 G4:G15">
    <cfRule type="cellIs" dxfId="0" priority="0" stopIfTrue="1" operator="lessThanOrEqual">
      <formula>5</formula>
    </cfRule>
  </conditionalFormatting>
  <pageMargins left="0.75" right="0.75" top="1" bottom="1" header="0.5" footer="0.5"/>
  <pageSetup scale="40" orientation="portrait" horizontalDpi="4294967292" verticalDpi="4294967292"/>
  <headerFooter>
    <oddHeader>&amp;C&amp;"Verdana,Bold"&amp;14qPCR #25_x000D_RWPE1 Endpoint Comparison&amp;R&amp;14 9/26/12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18"/>
  <sheetViews>
    <sheetView view="pageLayout" workbookViewId="0">
      <selection activeCell="F23" sqref="F23"/>
    </sheetView>
  </sheetViews>
  <sheetFormatPr baseColWidth="10" defaultRowHeight="13"/>
  <sheetData>
    <row r="1" spans="1:6">
      <c r="A1" s="14" t="s">
        <v>8</v>
      </c>
    </row>
    <row r="2" spans="1:6">
      <c r="A2" s="14"/>
      <c r="B2" t="s">
        <v>4</v>
      </c>
      <c r="C2" t="s">
        <v>4</v>
      </c>
      <c r="D2" t="s">
        <v>5</v>
      </c>
      <c r="F2" t="s">
        <v>120</v>
      </c>
    </row>
    <row r="3" spans="1:6">
      <c r="B3" s="44">
        <v>39709</v>
      </c>
      <c r="C3" s="44">
        <v>39710</v>
      </c>
      <c r="D3" s="44">
        <v>39710</v>
      </c>
    </row>
    <row r="4" spans="1:6">
      <c r="A4" t="s">
        <v>110</v>
      </c>
      <c r="B4" s="45">
        <v>18.217810097372912</v>
      </c>
      <c r="C4" s="45">
        <v>18.761440820421718</v>
      </c>
      <c r="D4" s="45">
        <v>18.5498190637081</v>
      </c>
      <c r="F4" s="45">
        <f>AVERAGE(C4,D4)</f>
        <v>18.655629942064909</v>
      </c>
    </row>
    <row r="5" spans="1:6">
      <c r="A5" t="s">
        <v>110</v>
      </c>
      <c r="B5" s="45">
        <v>18.807262508065744</v>
      </c>
      <c r="C5" s="45">
        <v>18.92219597877919</v>
      </c>
      <c r="D5" s="45">
        <v>18.808740804304016</v>
      </c>
      <c r="F5" s="45">
        <f t="shared" ref="F5:F15" si="0">AVERAGE(C5,D5)</f>
        <v>18.865468391541604</v>
      </c>
    </row>
    <row r="6" spans="1:6">
      <c r="A6" t="s">
        <v>110</v>
      </c>
      <c r="B6" s="45">
        <v>18.48128509652507</v>
      </c>
      <c r="C6" s="45">
        <v>18.732492463197268</v>
      </c>
      <c r="D6" s="45">
        <v>18.601744185425929</v>
      </c>
      <c r="F6" s="45">
        <f t="shared" si="0"/>
        <v>18.667118324311598</v>
      </c>
    </row>
    <row r="7" spans="1:6">
      <c r="A7" t="s">
        <v>112</v>
      </c>
      <c r="B7" s="45">
        <v>18.790362129136387</v>
      </c>
      <c r="C7" s="45">
        <v>19.021807791398871</v>
      </c>
      <c r="D7" s="45">
        <v>18.997854791937257</v>
      </c>
      <c r="F7" s="45">
        <f t="shared" si="0"/>
        <v>19.009831291668064</v>
      </c>
    </row>
    <row r="8" spans="1:6">
      <c r="A8" t="s">
        <v>112</v>
      </c>
      <c r="B8" s="45">
        <v>19.057852686063896</v>
      </c>
      <c r="C8" s="45">
        <v>19.317050783082529</v>
      </c>
      <c r="D8" s="45">
        <v>19.132175656372269</v>
      </c>
      <c r="F8" s="45">
        <f t="shared" si="0"/>
        <v>19.224613219727399</v>
      </c>
    </row>
    <row r="9" spans="1:6">
      <c r="A9" t="s">
        <v>112</v>
      </c>
      <c r="B9" s="45">
        <v>19.037753026423363</v>
      </c>
      <c r="C9" s="45">
        <v>19.134962448997605</v>
      </c>
      <c r="D9" s="45">
        <v>19.165884669827431</v>
      </c>
      <c r="F9" s="45">
        <f t="shared" si="0"/>
        <v>19.150423559412516</v>
      </c>
    </row>
    <row r="10" spans="1:6">
      <c r="A10" t="s">
        <v>114</v>
      </c>
      <c r="B10" s="45">
        <v>18.9103242850871</v>
      </c>
      <c r="C10" s="45">
        <v>19.122634845724768</v>
      </c>
      <c r="D10" s="45">
        <v>19.05433033340098</v>
      </c>
      <c r="F10" s="45">
        <f t="shared" si="0"/>
        <v>19.088482589562872</v>
      </c>
    </row>
    <row r="11" spans="1:6">
      <c r="A11" t="s">
        <v>114</v>
      </c>
      <c r="B11" s="45">
        <v>19.099949859607896</v>
      </c>
      <c r="C11" s="45">
        <v>19.427112671954148</v>
      </c>
      <c r="D11" s="45">
        <v>19.18716018004428</v>
      </c>
      <c r="F11" s="45">
        <f t="shared" si="0"/>
        <v>19.307136425999214</v>
      </c>
    </row>
    <row r="12" spans="1:6">
      <c r="A12" t="s">
        <v>114</v>
      </c>
      <c r="B12" s="45">
        <v>18.961814350587645</v>
      </c>
      <c r="C12" s="45">
        <v>19.166133892252255</v>
      </c>
      <c r="D12" s="45">
        <v>19.031730590351174</v>
      </c>
      <c r="F12" s="45">
        <f t="shared" si="0"/>
        <v>19.098932241301714</v>
      </c>
    </row>
    <row r="13" spans="1:6">
      <c r="A13" t="s">
        <v>116</v>
      </c>
      <c r="B13" s="45">
        <v>18.593312685043287</v>
      </c>
      <c r="C13" s="45">
        <v>18.895211081594837</v>
      </c>
      <c r="D13" s="45">
        <v>18.991803077484214</v>
      </c>
      <c r="F13" s="45">
        <f t="shared" si="0"/>
        <v>18.943507079539526</v>
      </c>
    </row>
    <row r="14" spans="1:6">
      <c r="A14" t="s">
        <v>116</v>
      </c>
      <c r="B14" s="45">
        <v>18.771909975612139</v>
      </c>
      <c r="C14" s="45">
        <v>19.000458749595719</v>
      </c>
      <c r="D14" s="45">
        <v>18.890641470325196</v>
      </c>
      <c r="F14" s="45">
        <f t="shared" si="0"/>
        <v>18.945550109960458</v>
      </c>
    </row>
    <row r="15" spans="1:6">
      <c r="A15" t="s">
        <v>116</v>
      </c>
      <c r="B15" s="45">
        <v>18.665928392533992</v>
      </c>
      <c r="C15" s="45">
        <v>18.634187546327418</v>
      </c>
      <c r="D15" s="45">
        <v>18.481414863297388</v>
      </c>
      <c r="F15" s="45">
        <f t="shared" si="0"/>
        <v>18.557801204812403</v>
      </c>
    </row>
    <row r="17" spans="2:4">
      <c r="B17" t="s">
        <v>7</v>
      </c>
      <c r="C17" s="45">
        <f>CORREL(B4:B15,C4:C15)</f>
        <v>0.84728501468007567</v>
      </c>
      <c r="D17">
        <f>CORREL(B4:B15,D4:D15)</f>
        <v>0.82943200813841389</v>
      </c>
    </row>
    <row r="18" spans="2:4">
      <c r="D18">
        <f>CORREL(C4:C15,D4:D15)</f>
        <v>0.91710708973981592</v>
      </c>
    </row>
  </sheetData>
  <phoneticPr fontId="4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HKG selection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2012-09-26T18:45:26Z</cp:lastPrinted>
  <dcterms:created xsi:type="dcterms:W3CDTF">2012-09-19T20:03:48Z</dcterms:created>
  <dcterms:modified xsi:type="dcterms:W3CDTF">2012-09-28T18:31:00Z</dcterms:modified>
</cp:coreProperties>
</file>