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2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Default Extension="rels" ContentType="application/vnd.openxmlformats-package.relationships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1"/>
  </bookViews>
  <sheets>
    <sheet name="Raw Data" sheetId="1" r:id="rId1"/>
    <sheet name="Analysis" sheetId="2" r:id="rId2"/>
    <sheet name="HKG selection" sheetId="8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4" i="2"/>
  <c r="K44"/>
  <c r="D45"/>
  <c r="K45"/>
  <c r="D46"/>
  <c r="K46"/>
  <c r="L42"/>
  <c r="D47"/>
  <c r="K47"/>
  <c r="L47"/>
  <c r="D48"/>
  <c r="K48"/>
  <c r="L48"/>
  <c r="D49"/>
  <c r="K49"/>
  <c r="L49"/>
  <c r="L59"/>
  <c r="H42"/>
  <c r="H47"/>
  <c r="H48"/>
  <c r="H49"/>
  <c r="H59"/>
  <c r="D4"/>
  <c r="K4"/>
  <c r="D5"/>
  <c r="K5"/>
  <c r="D6"/>
  <c r="K6"/>
  <c r="L2"/>
  <c r="D13"/>
  <c r="K13"/>
  <c r="L13"/>
  <c r="D14"/>
  <c r="K14"/>
  <c r="L14"/>
  <c r="D15"/>
  <c r="K15"/>
  <c r="L15"/>
  <c r="L21"/>
  <c r="H2"/>
  <c r="H13"/>
  <c r="H14"/>
  <c r="H15"/>
  <c r="H21"/>
  <c r="D10"/>
  <c r="H10"/>
  <c r="D11"/>
  <c r="H11"/>
  <c r="D12"/>
  <c r="H12"/>
  <c r="H20"/>
  <c r="D7"/>
  <c r="H7"/>
  <c r="D8"/>
  <c r="H8"/>
  <c r="D9"/>
  <c r="H9"/>
  <c r="H19"/>
  <c r="D53"/>
  <c r="K53"/>
  <c r="L53"/>
  <c r="D54"/>
  <c r="K54"/>
  <c r="L54"/>
  <c r="D55"/>
  <c r="K55"/>
  <c r="L55"/>
  <c r="L61"/>
  <c r="G10"/>
  <c r="G55"/>
  <c r="D52"/>
  <c r="G52"/>
  <c r="G49"/>
  <c r="G46"/>
  <c r="G54"/>
  <c r="D51"/>
  <c r="G51"/>
  <c r="G48"/>
  <c r="G45"/>
  <c r="G53"/>
  <c r="D50"/>
  <c r="G50"/>
  <c r="G47"/>
  <c r="G44"/>
  <c r="G15"/>
  <c r="G14"/>
  <c r="G13"/>
  <c r="G12"/>
  <c r="G11"/>
  <c r="G9"/>
  <c r="G8"/>
  <c r="G7"/>
  <c r="G6"/>
  <c r="G5"/>
  <c r="G4"/>
  <c r="K50"/>
  <c r="K51"/>
  <c r="K52"/>
  <c r="L4"/>
  <c r="L5"/>
  <c r="L6"/>
  <c r="K7"/>
  <c r="L7"/>
  <c r="K8"/>
  <c r="L8"/>
  <c r="K9"/>
  <c r="L9"/>
  <c r="K10"/>
  <c r="L10"/>
  <c r="K11"/>
  <c r="L11"/>
  <c r="K12"/>
  <c r="L12"/>
  <c r="M21"/>
  <c r="M20"/>
  <c r="L20"/>
  <c r="M19"/>
  <c r="L19"/>
  <c r="L18"/>
  <c r="M59"/>
  <c r="M61"/>
  <c r="M60"/>
  <c r="L50"/>
  <c r="L51"/>
  <c r="L52"/>
  <c r="L60"/>
  <c r="L44"/>
  <c r="L45"/>
  <c r="L46"/>
  <c r="L58"/>
  <c r="E44"/>
  <c r="E55"/>
  <c r="E54"/>
  <c r="E53"/>
  <c r="E52"/>
  <c r="E51"/>
  <c r="E50"/>
  <c r="E49"/>
  <c r="E48"/>
  <c r="E47"/>
  <c r="E46"/>
  <c r="E45"/>
  <c r="H45"/>
  <c r="H46"/>
  <c r="H50"/>
  <c r="H51"/>
  <c r="H52"/>
  <c r="H53"/>
  <c r="H54"/>
  <c r="H55"/>
  <c r="H44"/>
  <c r="I61"/>
  <c r="H61"/>
  <c r="E61"/>
  <c r="D61"/>
  <c r="F61"/>
  <c r="I60"/>
  <c r="H60"/>
  <c r="E60"/>
  <c r="D60"/>
  <c r="F60"/>
  <c r="I59"/>
  <c r="E59"/>
  <c r="D59"/>
  <c r="F59"/>
  <c r="H58"/>
  <c r="E58"/>
  <c r="D58"/>
  <c r="F58"/>
  <c r="F55"/>
  <c r="F54"/>
  <c r="F53"/>
  <c r="F52"/>
  <c r="F51"/>
  <c r="F50"/>
  <c r="F49"/>
  <c r="F48"/>
  <c r="F47"/>
  <c r="F46"/>
  <c r="F45"/>
  <c r="F44"/>
  <c r="E19"/>
  <c r="D19"/>
  <c r="F19"/>
  <c r="E20"/>
  <c r="D20"/>
  <c r="F20"/>
  <c r="E21"/>
  <c r="D21"/>
  <c r="F21"/>
  <c r="E18"/>
  <c r="D18"/>
  <c r="F18"/>
  <c r="H5"/>
  <c r="H6"/>
  <c r="H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18"/>
  <c r="H19" i="8"/>
  <c r="H18"/>
  <c r="H17"/>
  <c r="D18"/>
  <c r="D17"/>
  <c r="C17"/>
  <c r="F5"/>
  <c r="F6"/>
  <c r="F7"/>
  <c r="F8"/>
  <c r="F9"/>
  <c r="F10"/>
  <c r="F11"/>
  <c r="F12"/>
  <c r="F13"/>
  <c r="F14"/>
  <c r="F15"/>
  <c r="F4"/>
</calcChain>
</file>

<file path=xl/sharedStrings.xml><?xml version="1.0" encoding="utf-8"?>
<sst xmlns="http://schemas.openxmlformats.org/spreadsheetml/2006/main" count="333" uniqueCount="125">
  <si>
    <t>Rheb</t>
    <phoneticPr fontId="4" type="noConversion"/>
  </si>
  <si>
    <t>Aldh1a1</t>
    <phoneticPr fontId="4" type="noConversion"/>
  </si>
  <si>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</si>
  <si>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</si>
  <si>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</si>
  <si>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</si>
  <si>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</si>
  <si>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</si>
  <si>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</si>
  <si>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</si>
  <si>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</si>
  <si>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</si>
  <si>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</si>
  <si>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</si>
  <si>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</si>
  <si>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</si>
  <si>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</si>
  <si>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</si>
  <si>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</si>
  <si>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</si>
  <si>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</si>
  <si>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</si>
  <si>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</si>
  <si>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</si>
  <si>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</si>
  <si>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</si>
  <si>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</si>
  <si>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</si>
  <si>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</si>
  <si>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</si>
  <si>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</si>
  <si>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</si>
  <si>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</si>
  <si>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</si>
  <si>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</si>
  <si>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</si>
  <si>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</si>
  <si>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</si>
  <si>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</si>
  <si>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</si>
  <si>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</si>
  <si>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</si>
  <si>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</si>
  <si>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</si>
  <si>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</si>
  <si>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</si>
  <si>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</si>
  <si>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</si>
  <si>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</si>
  <si>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</si>
  <si>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</si>
  <si>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</si>
  <si>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</si>
  <si>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</si>
  <si>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</si>
  <si>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</si>
  <si>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</si>
  <si>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</si>
  <si>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</si>
  <si>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</si>
  <si>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</si>
  <si>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</si>
  <si>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</si>
  <si>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</si>
  <si>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</si>
  <si>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</si>
  <si>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</si>
  <si>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</si>
  <si>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</si>
  <si>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</si>
  <si>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</si>
  <si>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</si>
  <si>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</si>
  <si>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</si>
  <si>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</si>
  <si>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</si>
  <si>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</si>
  <si>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</si>
  <si>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</si>
  <si>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</si>
  <si>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</si>
  <si>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</si>
  <si>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</si>
  <si>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</si>
  <si>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</si>
  <si>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</si>
  <si>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</si>
  <si>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</si>
  <si>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</si>
  <si>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</si>
  <si>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</si>
  <si>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</si>
  <si>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</si>
  <si>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</si>
  <si>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</si>
  <si>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</si>
  <si>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</si>
  <si>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</si>
  <si>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</si>
  <si>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</si>
  <si>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</si>
  <si>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</si>
  <si>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</si>
  <si>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</si>
  <si>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</si>
  <si>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</si>
  <si>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</si>
  <si>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</si>
  <si>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</si>
  <si>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</si>
  <si>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</si>
  <si>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</si>
  <si>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</si>
  <si>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</si>
  <si>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</si>
  <si>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</si>
  <si>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</si>
  <si>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</si>
  <si>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</si>
  <si>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</si>
  <si>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</si>
  <si>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Gene 2</t>
    <phoneticPr fontId="4" type="noConversion"/>
  </si>
  <si>
    <t>Nono from 11/14/12</t>
  </si>
  <si>
    <t>Nono from 11/14/12</t>
    <phoneticPr fontId="4" type="noConversion"/>
  </si>
  <si>
    <t>11/15/12 - qPCR #44: gene1 = Rheb gene 2 = Aldh1a1 #1</t>
    <phoneticPr fontId="4" type="noConversion"/>
  </si>
</sst>
</file>

<file path=xl/styles.xml><?xml version="1.0" encoding="utf-8"?>
<styleSheet xmlns="http://schemas.openxmlformats.org/spreadsheetml/2006/main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.00"/>
    <numFmt numFmtId="165" formatCode="###0.00;\-###0.00"/>
    <numFmt numFmtId="166" formatCode="0.000"/>
    <numFmt numFmtId="167" formatCode="0.00000"/>
  </numFmts>
  <fonts count="7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165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65" fontId="0" fillId="2" borderId="0" xfId="0" applyNumberFormat="1" applyFill="1" applyAlignment="1" applyProtection="1">
      <alignment vertical="top"/>
    </xf>
    <xf numFmtId="0" fontId="0" fillId="2" borderId="0" xfId="0" applyFill="1"/>
    <xf numFmtId="49" fontId="0" fillId="3" borderId="0" xfId="0" applyNumberFormat="1" applyFill="1" applyAlignment="1" applyProtection="1">
      <alignment vertical="top"/>
    </xf>
    <xf numFmtId="165" fontId="0" fillId="3" borderId="0" xfId="0" applyNumberFormat="1" applyFill="1" applyAlignment="1" applyProtection="1">
      <alignment vertical="top"/>
    </xf>
    <xf numFmtId="0" fontId="0" fillId="3" borderId="0" xfId="0" applyFill="1"/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65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65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65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5" fillId="0" borderId="0" xfId="0" applyFont="1"/>
    <xf numFmtId="10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2" xfId="0" applyBorder="1"/>
    <xf numFmtId="2" fontId="0" fillId="0" borderId="2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3" borderId="0" xfId="0" applyFont="1" applyFill="1"/>
    <xf numFmtId="2" fontId="0" fillId="0" borderId="2" xfId="0" applyNumberFormat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2" fontId="0" fillId="0" borderId="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9" fontId="0" fillId="2" borderId="0" xfId="0" applyNumberFormat="1" applyFill="1" applyAlignment="1" applyProtection="1">
      <alignment horizontal="center" vertical="top"/>
    </xf>
    <xf numFmtId="164" fontId="0" fillId="3" borderId="1" xfId="0" applyNumberFormat="1" applyFill="1" applyBorder="1" applyAlignment="1" applyProtection="1">
      <alignment horizontal="center" vertical="top"/>
    </xf>
    <xf numFmtId="164" fontId="0" fillId="2" borderId="0" xfId="0" applyNumberFormat="1" applyFill="1" applyAlignment="1" applyProtection="1">
      <alignment horizontal="center" vertical="top"/>
    </xf>
    <xf numFmtId="164" fontId="0" fillId="2" borderId="2" xfId="0" applyNumberFormat="1" applyFill="1" applyBorder="1" applyAlignment="1" applyProtection="1">
      <alignment horizontal="center" vertical="top"/>
    </xf>
    <xf numFmtId="49" fontId="0" fillId="2" borderId="2" xfId="0" applyNumberFormat="1" applyFill="1" applyBorder="1" applyAlignment="1" applyProtection="1">
      <alignment horizontal="center" vertical="top"/>
    </xf>
    <xf numFmtId="164" fontId="0" fillId="3" borderId="0" xfId="0" applyNumberFormat="1" applyFill="1" applyAlignment="1" applyProtection="1">
      <alignment horizontal="center" vertical="top"/>
    </xf>
    <xf numFmtId="164" fontId="0" fillId="3" borderId="2" xfId="0" applyNumberFormat="1" applyFill="1" applyBorder="1" applyAlignment="1" applyProtection="1">
      <alignment horizontal="center" vertical="top"/>
    </xf>
    <xf numFmtId="49" fontId="0" fillId="3" borderId="0" xfId="0" applyNumberFormat="1" applyFill="1" applyAlignment="1" applyProtection="1">
      <alignment horizontal="center" vertical="top"/>
    </xf>
    <xf numFmtId="164" fontId="0" fillId="0" borderId="0" xfId="0" applyNumberFormat="1"/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/>
    <xf numFmtId="2" fontId="0" fillId="0" borderId="0" xfId="0" applyNumberFormat="1"/>
    <xf numFmtId="14" fontId="0" fillId="0" borderId="0" xfId="0" applyNumberFormat="1"/>
    <xf numFmtId="2" fontId="0" fillId="0" borderId="0" xfId="0" applyNumberFormat="1" applyAlignment="1">
      <alignment horizontal="center"/>
    </xf>
    <xf numFmtId="10" fontId="0" fillId="0" borderId="0" xfId="0" applyNumberFormat="1"/>
  </cellXfs>
  <cellStyles count="1"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19.6777304161412</c:v>
                </c:pt>
                <c:pt idx="1">
                  <c:v>18.64406812538614</c:v>
                </c:pt>
                <c:pt idx="2">
                  <c:v>19.07077560865098</c:v>
                </c:pt>
                <c:pt idx="3">
                  <c:v>19.02114292989351</c:v>
                </c:pt>
                <c:pt idx="4">
                  <c:v>19.59986573892681</c:v>
                </c:pt>
                <c:pt idx="5">
                  <c:v>18.80197501633566</c:v>
                </c:pt>
                <c:pt idx="6">
                  <c:v>18.75606029740959</c:v>
                </c:pt>
                <c:pt idx="7">
                  <c:v>19.75812632813576</c:v>
                </c:pt>
                <c:pt idx="8">
                  <c:v>19.55118996059009</c:v>
                </c:pt>
                <c:pt idx="9">
                  <c:v>18.73050775029785</c:v>
                </c:pt>
                <c:pt idx="10">
                  <c:v>18.81299698038477</c:v>
                </c:pt>
                <c:pt idx="11">
                  <c:v>18.91571235059708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19.72016950021536</c:v>
                </c:pt>
                <c:pt idx="1">
                  <c:v>18.65089480537359</c:v>
                </c:pt>
                <c:pt idx="2">
                  <c:v>19.04049261744363</c:v>
                </c:pt>
                <c:pt idx="3">
                  <c:v>19.05085377847832</c:v>
                </c:pt>
                <c:pt idx="4">
                  <c:v>19.65365369963633</c:v>
                </c:pt>
                <c:pt idx="5">
                  <c:v>18.87563391358337</c:v>
                </c:pt>
                <c:pt idx="6">
                  <c:v>18.82309663062625</c:v>
                </c:pt>
                <c:pt idx="7">
                  <c:v>19.28460261452953</c:v>
                </c:pt>
                <c:pt idx="8">
                  <c:v>19.49457809216554</c:v>
                </c:pt>
                <c:pt idx="9">
                  <c:v>18.84322185404389</c:v>
                </c:pt>
                <c:pt idx="10">
                  <c:v>18.78341554294602</c:v>
                </c:pt>
                <c:pt idx="11">
                  <c:v>19.1113137341805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33.89966065465796</c:v>
                </c:pt>
                <c:pt idx="1">
                  <c:v>29.50496910338477</c:v>
                </c:pt>
                <c:pt idx="2">
                  <c:v>23.85547726439965</c:v>
                </c:pt>
                <c:pt idx="3">
                  <c:v>32.07416171523398</c:v>
                </c:pt>
                <c:pt idx="4">
                  <c:v>32.51502800979726</c:v>
                </c:pt>
                <c:pt idx="5">
                  <c:v>29.48436492170072</c:v>
                </c:pt>
                <c:pt idx="6">
                  <c:v>23.71439349219524</c:v>
                </c:pt>
                <c:pt idx="7">
                  <c:v>31.59034897467145</c:v>
                </c:pt>
                <c:pt idx="8">
                  <c:v>31.33971187586017</c:v>
                </c:pt>
                <c:pt idx="9">
                  <c:v>29.63638568568383</c:v>
                </c:pt>
                <c:pt idx="10">
                  <c:v>23.74335705510656</c:v>
                </c:pt>
                <c:pt idx="11">
                  <c:v>31.63159796418901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33.20773629507534</c:v>
                </c:pt>
                <c:pt idx="1">
                  <c:v>29.3815848045825</c:v>
                </c:pt>
                <c:pt idx="2">
                  <c:v>24.10072643523294</c:v>
                </c:pt>
                <c:pt idx="3">
                  <c:v>31.33995368029316</c:v>
                </c:pt>
                <c:pt idx="4">
                  <c:v>33.47811834145027</c:v>
                </c:pt>
                <c:pt idx="5">
                  <c:v>29.13202686075729</c:v>
                </c:pt>
                <c:pt idx="6">
                  <c:v>23.88258869593618</c:v>
                </c:pt>
                <c:pt idx="7">
                  <c:v>31.65193265065876</c:v>
                </c:pt>
                <c:pt idx="8">
                  <c:v>32.67317643233887</c:v>
                </c:pt>
                <c:pt idx="9">
                  <c:v>28.89548913490797</c:v>
                </c:pt>
                <c:pt idx="10">
                  <c:v>23.81429066486766</c:v>
                </c:pt>
                <c:pt idx="11">
                  <c:v>32.30391251338576</c:v>
                </c:pt>
              </c:numCache>
            </c:numRef>
          </c:yVal>
        </c:ser>
        <c:axId val="599419208"/>
        <c:axId val="599428408"/>
      </c:scatterChart>
      <c:valAx>
        <c:axId val="599419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</c:title>
        <c:tickLblPos val="nextTo"/>
        <c:crossAx val="599428408"/>
        <c:crosses val="autoZero"/>
        <c:crossBetween val="midCat"/>
      </c:valAx>
      <c:valAx>
        <c:axId val="599428408"/>
        <c:scaling>
          <c:orientation val="minMax"/>
          <c:max val="35.0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</c:title>
        <c:numFmt formatCode="0" sourceLinked="0"/>
        <c:tickLblPos val="nextTo"/>
        <c:crossAx val="599419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Aldh1a1 </a:t>
            </a:r>
            <a:r>
              <a:rPr lang="en-US" baseline="0"/>
              <a:t> </a:t>
            </a:r>
            <a:r>
              <a:rPr lang="en-US"/>
              <a:t>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Analysis!$L$44:$L$46</c:f>
              <c:numCache>
                <c:formatCode>0.00</c:formatCode>
                <c:ptCount val="3"/>
                <c:pt idx="0">
                  <c:v>0.641543234066303</c:v>
                </c:pt>
                <c:pt idx="1">
                  <c:v>0.894574583359949</c:v>
                </c:pt>
                <c:pt idx="2">
                  <c:v>1.742438731011926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Analysis!$L$47:$L$49</c:f>
              <c:numCache>
                <c:formatCode>0.00</c:formatCode>
                <c:ptCount val="3"/>
                <c:pt idx="0">
                  <c:v>11.40409106760778</c:v>
                </c:pt>
                <c:pt idx="1">
                  <c:v>16.11304148248653</c:v>
                </c:pt>
                <c:pt idx="2">
                  <c:v>15.19966440428018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Analysis!$L$50:$L$52</c:f>
              <c:numCache>
                <c:formatCode>0.00</c:formatCode>
                <c:ptCount val="3"/>
                <c:pt idx="0">
                  <c:v>570.7080569594363</c:v>
                </c:pt>
                <c:pt idx="1">
                  <c:v>639.2502619538784</c:v>
                </c:pt>
                <c:pt idx="2">
                  <c:v>648.6988196719247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Analysis!$L$53:$L$55</c:f>
              <c:numCache>
                <c:formatCode>0.00</c:formatCode>
                <c:ptCount val="3"/>
                <c:pt idx="0">
                  <c:v>2.136406765109428</c:v>
                </c:pt>
                <c:pt idx="1">
                  <c:v>2.758098295984745</c:v>
                </c:pt>
                <c:pt idx="2">
                  <c:v>1.544793784897052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Analysis!$L$58:$L$61</c:f>
              <c:numCache>
                <c:formatCode>0.00</c:formatCode>
                <c:ptCount val="4"/>
                <c:pt idx="0" formatCode="0">
                  <c:v>1.000000000000001</c:v>
                </c:pt>
                <c:pt idx="1">
                  <c:v>14.08285584226544</c:v>
                </c:pt>
                <c:pt idx="2">
                  <c:v>618.551705517659</c:v>
                </c:pt>
                <c:pt idx="3">
                  <c:v>2.087956273522062</c:v>
                </c:pt>
              </c:numCache>
            </c:numRef>
          </c:yVal>
        </c:ser>
        <c:axId val="617628456"/>
        <c:axId val="617633784"/>
      </c:scatterChart>
      <c:valAx>
        <c:axId val="617628456"/>
        <c:scaling>
          <c:orientation val="minMax"/>
        </c:scaling>
        <c:delete val="1"/>
        <c:axPos val="b"/>
        <c:numFmt formatCode="General" sourceLinked="1"/>
        <c:tickLblPos val="nextTo"/>
        <c:crossAx val="617633784"/>
        <c:crosses val="autoZero"/>
        <c:crossBetween val="midCat"/>
      </c:valAx>
      <c:valAx>
        <c:axId val="61763378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617628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Rheb</a:t>
            </a:r>
            <a:r>
              <a:rPr lang="en-US" baseline="0"/>
              <a:t> </a:t>
            </a:r>
            <a:r>
              <a:rPr lang="en-US"/>
              <a:t>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0.944254685818684</c:v>
                </c:pt>
                <c:pt idx="1">
                  <c:v>0.99270583810229</c:v>
                </c:pt>
                <c:pt idx="2">
                  <c:v>1.066817854081465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1.957098592017609</c:v>
                </c:pt>
                <c:pt idx="1">
                  <c:v>1.71403127803479</c:v>
                </c:pt>
                <c:pt idx="2">
                  <c:v>1.776863798559988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1.474845456925814</c:v>
                </c:pt>
                <c:pt idx="1">
                  <c:v>1.773524717622956</c:v>
                </c:pt>
                <c:pt idx="2">
                  <c:v>1.762950099527508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1.495056023763604</c:v>
                </c:pt>
                <c:pt idx="1">
                  <c:v>1.067942098937446</c:v>
                </c:pt>
                <c:pt idx="2">
                  <c:v>1.518539944975229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0.999999999999999</c:v>
                </c:pt>
                <c:pt idx="1">
                  <c:v>1.813128267609518</c:v>
                </c:pt>
                <c:pt idx="2">
                  <c:v>1.664464716464853</c:v>
                </c:pt>
                <c:pt idx="3">
                  <c:v>1.343415840559113</c:v>
                </c:pt>
              </c:numCache>
            </c:numRef>
          </c:yVal>
        </c:ser>
        <c:axId val="589968856"/>
        <c:axId val="589974184"/>
      </c:scatterChart>
      <c:valAx>
        <c:axId val="589968856"/>
        <c:scaling>
          <c:orientation val="minMax"/>
        </c:scaling>
        <c:delete val="1"/>
        <c:axPos val="b"/>
        <c:numFmt formatCode="General" sourceLinked="1"/>
        <c:tickLblPos val="nextTo"/>
        <c:crossAx val="589974184"/>
        <c:crosses val="autoZero"/>
        <c:crossBetween val="midCat"/>
      </c:valAx>
      <c:valAx>
        <c:axId val="58997418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5899688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95162488"/>
        <c:axId val="95165464"/>
      </c:scatterChart>
      <c:valAx>
        <c:axId val="95162488"/>
        <c:scaling>
          <c:orientation val="minMax"/>
        </c:scaling>
        <c:axPos val="b"/>
        <c:numFmt formatCode="0.0" sourceLinked="0"/>
        <c:tickLblPos val="nextTo"/>
        <c:crossAx val="95165464"/>
        <c:crosses val="autoZero"/>
        <c:crossBetween val="midCat"/>
      </c:valAx>
      <c:valAx>
        <c:axId val="95165464"/>
        <c:scaling>
          <c:orientation val="minMax"/>
        </c:scaling>
        <c:axPos val="l"/>
        <c:numFmt formatCode="0.0" sourceLinked="0"/>
        <c:tickLblPos val="nextTo"/>
        <c:crossAx val="95162488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19.6777304161412</c:v>
                </c:pt>
                <c:pt idx="1">
                  <c:v>18.64406812538614</c:v>
                </c:pt>
                <c:pt idx="2">
                  <c:v>19.07077560865098</c:v>
                </c:pt>
                <c:pt idx="3">
                  <c:v>19.02114292989351</c:v>
                </c:pt>
                <c:pt idx="4">
                  <c:v>19.59986573892681</c:v>
                </c:pt>
                <c:pt idx="5">
                  <c:v>18.80197501633566</c:v>
                </c:pt>
                <c:pt idx="6">
                  <c:v>18.75606029740959</c:v>
                </c:pt>
                <c:pt idx="7">
                  <c:v>19.75812632813576</c:v>
                </c:pt>
                <c:pt idx="8">
                  <c:v>19.55118996059009</c:v>
                </c:pt>
                <c:pt idx="9">
                  <c:v>18.73050775029785</c:v>
                </c:pt>
                <c:pt idx="10">
                  <c:v>18.81299698038477</c:v>
                </c:pt>
                <c:pt idx="11">
                  <c:v>18.91571235059708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19.72016950021536</c:v>
                </c:pt>
                <c:pt idx="1">
                  <c:v>18.65089480537359</c:v>
                </c:pt>
                <c:pt idx="2">
                  <c:v>19.04049261744363</c:v>
                </c:pt>
                <c:pt idx="3">
                  <c:v>19.05085377847832</c:v>
                </c:pt>
                <c:pt idx="4">
                  <c:v>19.65365369963633</c:v>
                </c:pt>
                <c:pt idx="5">
                  <c:v>18.87563391358337</c:v>
                </c:pt>
                <c:pt idx="6">
                  <c:v>18.82309663062625</c:v>
                </c:pt>
                <c:pt idx="7">
                  <c:v>19.28460261452953</c:v>
                </c:pt>
                <c:pt idx="8">
                  <c:v>19.49457809216554</c:v>
                </c:pt>
                <c:pt idx="9">
                  <c:v>18.84322185404389</c:v>
                </c:pt>
                <c:pt idx="10">
                  <c:v>18.78341554294602</c:v>
                </c:pt>
                <c:pt idx="11">
                  <c:v>19.1113137341805</c:v>
                </c:pt>
              </c:numCache>
            </c:numRef>
          </c:yVal>
        </c:ser>
        <c:axId val="95043208"/>
        <c:axId val="95066504"/>
      </c:scatterChart>
      <c:valAx>
        <c:axId val="95043208"/>
        <c:scaling>
          <c:orientation val="minMax"/>
          <c:max val="20.0"/>
          <c:min val="17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</c:title>
        <c:numFmt formatCode="0" sourceLinked="0"/>
        <c:tickLblPos val="nextTo"/>
        <c:crossAx val="95066504"/>
        <c:crosses val="autoZero"/>
        <c:crossBetween val="midCat"/>
        <c:majorUnit val="1.0"/>
      </c:valAx>
      <c:valAx>
        <c:axId val="95066504"/>
        <c:scaling>
          <c:orientation val="minMax"/>
          <c:min val="17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</c:title>
        <c:numFmt formatCode="0" sourceLinked="0"/>
        <c:tickLblPos val="nextTo"/>
        <c:crossAx val="95043208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0773403324584"/>
                  <c:y val="0.0337973899095946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33.89966065465796</c:v>
                </c:pt>
                <c:pt idx="1">
                  <c:v>29.50496910338477</c:v>
                </c:pt>
                <c:pt idx="2">
                  <c:v>23.85547726439965</c:v>
                </c:pt>
                <c:pt idx="3">
                  <c:v>32.07416171523398</c:v>
                </c:pt>
                <c:pt idx="4">
                  <c:v>32.51502800979726</c:v>
                </c:pt>
                <c:pt idx="5">
                  <c:v>29.48436492170072</c:v>
                </c:pt>
                <c:pt idx="6">
                  <c:v>23.71439349219524</c:v>
                </c:pt>
                <c:pt idx="7">
                  <c:v>31.59034897467145</c:v>
                </c:pt>
                <c:pt idx="8">
                  <c:v>31.33971187586017</c:v>
                </c:pt>
                <c:pt idx="9">
                  <c:v>29.63638568568383</c:v>
                </c:pt>
                <c:pt idx="10">
                  <c:v>23.74335705510656</c:v>
                </c:pt>
                <c:pt idx="11">
                  <c:v>31.63159796418901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33.20773629507534</c:v>
                </c:pt>
                <c:pt idx="1">
                  <c:v>29.3815848045825</c:v>
                </c:pt>
                <c:pt idx="2">
                  <c:v>24.10072643523294</c:v>
                </c:pt>
                <c:pt idx="3">
                  <c:v>31.33995368029316</c:v>
                </c:pt>
                <c:pt idx="4">
                  <c:v>33.47811834145027</c:v>
                </c:pt>
                <c:pt idx="5">
                  <c:v>29.13202686075729</c:v>
                </c:pt>
                <c:pt idx="6">
                  <c:v>23.88258869593618</c:v>
                </c:pt>
                <c:pt idx="7">
                  <c:v>31.65193265065876</c:v>
                </c:pt>
                <c:pt idx="8">
                  <c:v>32.67317643233887</c:v>
                </c:pt>
                <c:pt idx="9">
                  <c:v>28.89548913490797</c:v>
                </c:pt>
                <c:pt idx="10">
                  <c:v>23.81429066486766</c:v>
                </c:pt>
                <c:pt idx="11">
                  <c:v>32.30391251338576</c:v>
                </c:pt>
              </c:numCache>
            </c:numRef>
          </c:yVal>
        </c:ser>
        <c:axId val="589913800"/>
        <c:axId val="589898296"/>
      </c:scatterChart>
      <c:valAx>
        <c:axId val="589913800"/>
        <c:scaling>
          <c:orientation val="minMax"/>
          <c:max val="35.0"/>
          <c:min val="1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</c:title>
        <c:numFmt formatCode="0" sourceLinked="0"/>
        <c:tickLblPos val="nextTo"/>
        <c:crossAx val="589898296"/>
        <c:crosses val="autoZero"/>
        <c:crossBetween val="midCat"/>
        <c:majorUnit val="2.0"/>
      </c:valAx>
      <c:valAx>
        <c:axId val="589898296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</c:title>
        <c:numFmt formatCode="0" sourceLinked="0"/>
        <c:tickLblPos val="nextTo"/>
        <c:crossAx val="589913800"/>
        <c:crosses val="autoZero"/>
        <c:crossBetween val="midCat"/>
        <c:majorUnit val="2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Rheb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0.030008964137419</c:v>
                  </c:pt>
                  <c:pt idx="1">
                    <c:v>0.0380338317639102</c:v>
                  </c:pt>
                  <c:pt idx="2">
                    <c:v>0.0400306360600664</c:v>
                  </c:pt>
                  <c:pt idx="3">
                    <c:v>0.00482719171296036</c:v>
                  </c:pt>
                  <c:pt idx="4">
                    <c:v>0.05208470573924</c:v>
                  </c:pt>
                  <c:pt idx="5">
                    <c:v>0.0797009070942443</c:v>
                  </c:pt>
                  <c:pt idx="6">
                    <c:v>0.0214133084352512</c:v>
                  </c:pt>
                  <c:pt idx="7">
                    <c:v>0.0474018458034944</c:v>
                  </c:pt>
                  <c:pt idx="8">
                    <c:v>0.0209172350092629</c:v>
                  </c:pt>
                  <c:pt idx="9">
                    <c:v>0.0210087425094511</c:v>
                  </c:pt>
                  <c:pt idx="10">
                    <c:v>0.334831828943483</c:v>
                  </c:pt>
                  <c:pt idx="11">
                    <c:v>0.138311064741464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0.030008964137419</c:v>
                  </c:pt>
                  <c:pt idx="1">
                    <c:v>0.0380338317639102</c:v>
                  </c:pt>
                  <c:pt idx="2">
                    <c:v>0.0400306360600664</c:v>
                  </c:pt>
                  <c:pt idx="3">
                    <c:v>0.00482719171296036</c:v>
                  </c:pt>
                  <c:pt idx="4">
                    <c:v>0.05208470573924</c:v>
                  </c:pt>
                  <c:pt idx="5">
                    <c:v>0.0797009070942443</c:v>
                  </c:pt>
                  <c:pt idx="6">
                    <c:v>0.0214133084352512</c:v>
                  </c:pt>
                  <c:pt idx="7">
                    <c:v>0.0474018458034944</c:v>
                  </c:pt>
                  <c:pt idx="8">
                    <c:v>0.0209172350092629</c:v>
                  </c:pt>
                  <c:pt idx="9">
                    <c:v>0.0210087425094511</c:v>
                  </c:pt>
                  <c:pt idx="10">
                    <c:v>0.334831828943483</c:v>
                  </c:pt>
                  <c:pt idx="11">
                    <c:v>0.138311064741464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19.69894995817828</c:v>
                </c:pt>
                <c:pt idx="1">
                  <c:v>19.62675971928157</c:v>
                </c:pt>
                <c:pt idx="2">
                  <c:v>19.52288402637781</c:v>
                </c:pt>
                <c:pt idx="3">
                  <c:v>18.64748146537987</c:v>
                </c:pt>
                <c:pt idx="4">
                  <c:v>18.83880446495952</c:v>
                </c:pt>
                <c:pt idx="5">
                  <c:v>18.78686480217087</c:v>
                </c:pt>
                <c:pt idx="6">
                  <c:v>19.0556341130473</c:v>
                </c:pt>
                <c:pt idx="7">
                  <c:v>18.78957846401792</c:v>
                </c:pt>
                <c:pt idx="8">
                  <c:v>18.7982062616654</c:v>
                </c:pt>
                <c:pt idx="9">
                  <c:v>19.03599835418591</c:v>
                </c:pt>
                <c:pt idx="10">
                  <c:v>19.52136447133264</c:v>
                </c:pt>
                <c:pt idx="11">
                  <c:v>19.01351304238879</c:v>
                </c:pt>
              </c:numCache>
            </c:numRef>
          </c:val>
        </c:ser>
        <c:axId val="97387032"/>
        <c:axId val="97390216"/>
      </c:barChart>
      <c:catAx>
        <c:axId val="97387032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7390216"/>
        <c:crosses val="autoZero"/>
        <c:auto val="1"/>
        <c:lblAlgn val="ctr"/>
        <c:lblOffset val="100"/>
      </c:catAx>
      <c:valAx>
        <c:axId val="97390216"/>
        <c:scaling>
          <c:orientation val="minMax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97387032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Rheb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19.69894995817828</c:v>
                </c:pt>
                <c:pt idx="1">
                  <c:v>19.62675971928157</c:v>
                </c:pt>
                <c:pt idx="2">
                  <c:v>19.52288402637781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18.64748146537987</c:v>
                </c:pt>
                <c:pt idx="1">
                  <c:v>18.83880446495952</c:v>
                </c:pt>
                <c:pt idx="2">
                  <c:v>18.78686480217087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19.0556341130473</c:v>
                </c:pt>
                <c:pt idx="1">
                  <c:v>18.78957846401792</c:v>
                </c:pt>
                <c:pt idx="2">
                  <c:v>18.7982062616654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19.03599835418591</c:v>
                </c:pt>
                <c:pt idx="1">
                  <c:v>19.52136447133264</c:v>
                </c:pt>
                <c:pt idx="2">
                  <c:v>19.01351304238879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19.61619790127922</c:v>
                </c:pt>
                <c:pt idx="1">
                  <c:v>18.75771691083675</c:v>
                </c:pt>
                <c:pt idx="2">
                  <c:v>18.88113961291021</c:v>
                </c:pt>
                <c:pt idx="3">
                  <c:v>19.19029195596911</c:v>
                </c:pt>
              </c:numCache>
            </c:numRef>
          </c:yVal>
        </c:ser>
        <c:axId val="599480872"/>
        <c:axId val="599485960"/>
      </c:scatterChart>
      <c:valAx>
        <c:axId val="599480872"/>
        <c:scaling>
          <c:orientation val="minMax"/>
        </c:scaling>
        <c:delete val="1"/>
        <c:axPos val="b"/>
        <c:numFmt formatCode="General" sourceLinked="1"/>
        <c:tickLblPos val="nextTo"/>
        <c:crossAx val="599485960"/>
        <c:crosses val="autoZero"/>
        <c:crossBetween val="midCat"/>
      </c:valAx>
      <c:valAx>
        <c:axId val="599485960"/>
        <c:scaling>
          <c:orientation val="minMax"/>
          <c:max val="20.0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994808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Rheb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0.944254685818684</c:v>
                </c:pt>
                <c:pt idx="1">
                  <c:v>0.99270583810229</c:v>
                </c:pt>
                <c:pt idx="2">
                  <c:v>1.066817854081465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1.957098592017609</c:v>
                </c:pt>
                <c:pt idx="1">
                  <c:v>1.71403127803479</c:v>
                </c:pt>
                <c:pt idx="2">
                  <c:v>1.776863798559988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1.474845456925814</c:v>
                </c:pt>
                <c:pt idx="1">
                  <c:v>1.773524717622956</c:v>
                </c:pt>
                <c:pt idx="2">
                  <c:v>1.762950099527508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1.495056023763604</c:v>
                </c:pt>
                <c:pt idx="1">
                  <c:v>1.067942098937446</c:v>
                </c:pt>
                <c:pt idx="2">
                  <c:v>1.518539944975229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0.999999999999999</c:v>
                </c:pt>
                <c:pt idx="1">
                  <c:v>1.813128267609518</c:v>
                </c:pt>
                <c:pt idx="2">
                  <c:v>1.664464716464853</c:v>
                </c:pt>
                <c:pt idx="3">
                  <c:v>1.343415840559113</c:v>
                </c:pt>
              </c:numCache>
            </c:numRef>
          </c:yVal>
        </c:ser>
        <c:axId val="97416632"/>
        <c:axId val="97421720"/>
      </c:scatterChart>
      <c:valAx>
        <c:axId val="97416632"/>
        <c:scaling>
          <c:orientation val="minMax"/>
        </c:scaling>
        <c:delete val="1"/>
        <c:axPos val="b"/>
        <c:numFmt formatCode="General" sourceLinked="1"/>
        <c:tickLblPos val="nextTo"/>
        <c:crossAx val="97421720"/>
        <c:crosses val="autoZero"/>
        <c:crossBetween val="midCat"/>
      </c:valAx>
      <c:valAx>
        <c:axId val="97421720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974166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Aldh1a1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0.489264406728736</c:v>
                  </c:pt>
                  <c:pt idx="1">
                    <c:v>0.681007704407219</c:v>
                  </c:pt>
                  <c:pt idx="2">
                    <c:v>0.942901830358096</c:v>
                  </c:pt>
                  <c:pt idx="3">
                    <c:v>0.0872458743736603</c:v>
                  </c:pt>
                  <c:pt idx="4">
                    <c:v>0.249140632162893</c:v>
                  </c:pt>
                  <c:pt idx="5">
                    <c:v>0.52389297521152</c:v>
                  </c:pt>
                  <c:pt idx="6">
                    <c:v>0.173417351777102</c:v>
                  </c:pt>
                  <c:pt idx="7">
                    <c:v>0.118931969127771</c:v>
                  </c:pt>
                  <c:pt idx="8">
                    <c:v>0.0501576364730888</c:v>
                  </c:pt>
                  <c:pt idx="9">
                    <c:v>0.519163480308654</c:v>
                  </c:pt>
                  <c:pt idx="10">
                    <c:v>0.043546234902281</c:v>
                  </c:pt>
                  <c:pt idx="11">
                    <c:v>0.475398176827782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0.489264406728736</c:v>
                  </c:pt>
                  <c:pt idx="1">
                    <c:v>0.681007704407219</c:v>
                  </c:pt>
                  <c:pt idx="2">
                    <c:v>0.942901830358096</c:v>
                  </c:pt>
                  <c:pt idx="3">
                    <c:v>0.0872458743736603</c:v>
                  </c:pt>
                  <c:pt idx="4">
                    <c:v>0.249140632162893</c:v>
                  </c:pt>
                  <c:pt idx="5">
                    <c:v>0.52389297521152</c:v>
                  </c:pt>
                  <c:pt idx="6">
                    <c:v>0.173417351777102</c:v>
                  </c:pt>
                  <c:pt idx="7">
                    <c:v>0.118931969127771</c:v>
                  </c:pt>
                  <c:pt idx="8">
                    <c:v>0.0501576364730888</c:v>
                  </c:pt>
                  <c:pt idx="9">
                    <c:v>0.519163480308654</c:v>
                  </c:pt>
                  <c:pt idx="10">
                    <c:v>0.043546234902281</c:v>
                  </c:pt>
                  <c:pt idx="11">
                    <c:v>0.475398176827782</c:v>
                  </c:pt>
                </c:numCache>
              </c:numRef>
            </c:minus>
          </c:errBars>
          <c:cat>
            <c:multiLvlStrRef>
              <c:f>Analysis!$B$44:$C$55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Analysis!$D$44:$D$55</c:f>
              <c:numCache>
                <c:formatCode>0.00</c:formatCode>
                <c:ptCount val="12"/>
                <c:pt idx="0">
                  <c:v>33.55369847486666</c:v>
                </c:pt>
                <c:pt idx="1">
                  <c:v>32.99657317562377</c:v>
                </c:pt>
                <c:pt idx="2">
                  <c:v>32.00644415409952</c:v>
                </c:pt>
                <c:pt idx="3">
                  <c:v>29.44327695398363</c:v>
                </c:pt>
                <c:pt idx="4">
                  <c:v>29.308195891229</c:v>
                </c:pt>
                <c:pt idx="5">
                  <c:v>29.2659374102959</c:v>
                </c:pt>
                <c:pt idx="6">
                  <c:v>23.97810184981629</c:v>
                </c:pt>
                <c:pt idx="7">
                  <c:v>23.79849109406571</c:v>
                </c:pt>
                <c:pt idx="8">
                  <c:v>23.77882385998711</c:v>
                </c:pt>
                <c:pt idx="9">
                  <c:v>31.70705769776357</c:v>
                </c:pt>
                <c:pt idx="10">
                  <c:v>31.6211408126651</c:v>
                </c:pt>
                <c:pt idx="11">
                  <c:v>31.96775523878738</c:v>
                </c:pt>
              </c:numCache>
            </c:numRef>
          </c:val>
        </c:ser>
        <c:axId val="97490728"/>
        <c:axId val="97493912"/>
      </c:barChart>
      <c:catAx>
        <c:axId val="97490728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7493912"/>
        <c:crosses val="autoZero"/>
        <c:auto val="1"/>
        <c:lblAlgn val="ctr"/>
        <c:lblOffset val="100"/>
      </c:catAx>
      <c:valAx>
        <c:axId val="97493912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97490728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Aldh1a1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Analysis!$D$44:$D$46</c:f>
              <c:numCache>
                <c:formatCode>0.00</c:formatCode>
                <c:ptCount val="3"/>
                <c:pt idx="0">
                  <c:v>33.55369847486666</c:v>
                </c:pt>
                <c:pt idx="1">
                  <c:v>32.99657317562377</c:v>
                </c:pt>
                <c:pt idx="2">
                  <c:v>32.00644415409952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29.44327695398363</c:v>
                </c:pt>
                <c:pt idx="1">
                  <c:v>29.308195891229</c:v>
                </c:pt>
                <c:pt idx="2">
                  <c:v>29.2659374102959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23.97810184981629</c:v>
                </c:pt>
                <c:pt idx="1">
                  <c:v>23.79849109406571</c:v>
                </c:pt>
                <c:pt idx="2">
                  <c:v>23.77882385998711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31.70705769776357</c:v>
                </c:pt>
                <c:pt idx="1">
                  <c:v>31.6211408126651</c:v>
                </c:pt>
                <c:pt idx="2">
                  <c:v>31.96775523878738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Analysis!$D$58:$D$61</c:f>
              <c:numCache>
                <c:formatCode>0.00</c:formatCode>
                <c:ptCount val="4"/>
                <c:pt idx="0">
                  <c:v>32.85223860152998</c:v>
                </c:pt>
                <c:pt idx="1">
                  <c:v>29.33913675183618</c:v>
                </c:pt>
                <c:pt idx="2">
                  <c:v>23.85180560128971</c:v>
                </c:pt>
                <c:pt idx="3">
                  <c:v>31.76531791640535</c:v>
                </c:pt>
              </c:numCache>
            </c:numRef>
          </c:yVal>
        </c:ser>
        <c:axId val="589816984"/>
        <c:axId val="589806840"/>
      </c:scatterChart>
      <c:valAx>
        <c:axId val="589816984"/>
        <c:scaling>
          <c:orientation val="minMax"/>
        </c:scaling>
        <c:delete val="1"/>
        <c:axPos val="b"/>
        <c:numFmt formatCode="General" sourceLinked="1"/>
        <c:tickLblPos val="nextTo"/>
        <c:crossAx val="589806840"/>
        <c:crosses val="autoZero"/>
        <c:crossBetween val="midCat"/>
      </c:valAx>
      <c:valAx>
        <c:axId val="589806840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898169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Aldh1a1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Analysis!$H$44:$H$46</c:f>
              <c:numCache>
                <c:formatCode>0.00</c:formatCode>
                <c:ptCount val="3"/>
                <c:pt idx="0">
                  <c:v>0.614949619846923</c:v>
                </c:pt>
                <c:pt idx="1">
                  <c:v>0.904796607992409</c:v>
                </c:pt>
                <c:pt idx="2">
                  <c:v>1.797254165469296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10.62183889345514</c:v>
                </c:pt>
                <c:pt idx="1">
                  <c:v>11.66442034504143</c:v>
                </c:pt>
                <c:pt idx="2">
                  <c:v>12.01114008235126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469.2252213857662</c:v>
                </c:pt>
                <c:pt idx="1">
                  <c:v>531.4342896778562</c:v>
                </c:pt>
                <c:pt idx="2">
                  <c:v>538.7285607267814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2.2117386256524</c:v>
                </c:pt>
                <c:pt idx="1">
                  <c:v>2.347455466575039</c:v>
                </c:pt>
                <c:pt idx="2">
                  <c:v>1.846103402998327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Analysis!$H$58:$H$61</c:f>
              <c:numCache>
                <c:formatCode>0.00</c:formatCode>
                <c:ptCount val="4"/>
                <c:pt idx="0" formatCode="0">
                  <c:v>1.000000000000002</c:v>
                </c:pt>
                <c:pt idx="1">
                  <c:v>11.41692201577422</c:v>
                </c:pt>
                <c:pt idx="2">
                  <c:v>512.1536911053383</c:v>
                </c:pt>
                <c:pt idx="3">
                  <c:v>2.124201587799989</c:v>
                </c:pt>
              </c:numCache>
            </c:numRef>
          </c:yVal>
        </c:ser>
        <c:axId val="95114728"/>
        <c:axId val="95120056"/>
      </c:scatterChart>
      <c:valAx>
        <c:axId val="95114728"/>
        <c:scaling>
          <c:orientation val="minMax"/>
        </c:scaling>
        <c:delete val="1"/>
        <c:axPos val="b"/>
        <c:numFmt formatCode="General" sourceLinked="1"/>
        <c:tickLblPos val="nextTo"/>
        <c:crossAx val="95120056"/>
        <c:crosses val="autoZero"/>
        <c:crossBetween val="midCat"/>
      </c:valAx>
      <c:valAx>
        <c:axId val="95120056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951147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7" Type="http://schemas.openxmlformats.org/officeDocument/2006/relationships/chart" Target="../charts/chart10.xml"/><Relationship Id="rId8" Type="http://schemas.openxmlformats.org/officeDocument/2006/relationships/chart" Target="../charts/chart11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40</xdr:row>
      <xdr:rowOff>190500</xdr:rowOff>
    </xdr:from>
    <xdr:to>
      <xdr:col>19</xdr:col>
      <xdr:colOff>969264</xdr:colOff>
      <xdr:row>56</xdr:row>
      <xdr:rowOff>308864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317500</xdr:colOff>
      <xdr:row>78</xdr:row>
      <xdr:rowOff>139700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330200</xdr:colOff>
      <xdr:row>62</xdr:row>
      <xdr:rowOff>38100</xdr:rowOff>
    </xdr:from>
    <xdr:to>
      <xdr:col>13</xdr:col>
      <xdr:colOff>444500</xdr:colOff>
      <xdr:row>78</xdr:row>
      <xdr:rowOff>139700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444500</xdr:colOff>
      <xdr:row>62</xdr:row>
      <xdr:rowOff>38100</xdr:rowOff>
    </xdr:from>
    <xdr:to>
      <xdr:col>18</xdr:col>
      <xdr:colOff>254000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K106"/>
  <sheetViews>
    <sheetView topLeftCell="A26" workbookViewId="0">
      <selection activeCell="L39" sqref="L39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25" t="s">
        <v>124</v>
      </c>
    </row>
    <row r="2" spans="1:5" ht="13" customHeight="1">
      <c r="A2" s="15" t="s">
        <v>104</v>
      </c>
      <c r="B2" s="15" t="s">
        <v>105</v>
      </c>
      <c r="C2" s="15" t="s">
        <v>106</v>
      </c>
      <c r="D2" s="15" t="s">
        <v>107</v>
      </c>
      <c r="E2" s="15" t="s">
        <v>108</v>
      </c>
    </row>
    <row r="3" spans="1:5" ht="13" customHeight="1">
      <c r="A3" s="8" t="s">
        <v>13</v>
      </c>
      <c r="B3" s="51">
        <v>34.195229474252429</v>
      </c>
      <c r="C3" s="9">
        <v>78</v>
      </c>
      <c r="D3" s="10" t="s">
        <v>88</v>
      </c>
      <c r="E3" s="10" t="s">
        <v>89</v>
      </c>
    </row>
    <row r="4" spans="1:5" ht="13" customHeight="1">
      <c r="A4" s="16" t="s">
        <v>14</v>
      </c>
      <c r="B4" s="52" t="s">
        <v>87</v>
      </c>
      <c r="C4" s="17">
        <v>56.5</v>
      </c>
      <c r="D4" s="18" t="s">
        <v>90</v>
      </c>
      <c r="E4" s="18" t="s">
        <v>91</v>
      </c>
    </row>
    <row r="5" spans="1:5" ht="13" customHeight="1">
      <c r="A5" s="8" t="s">
        <v>15</v>
      </c>
      <c r="B5" s="53">
        <v>19.677730416141198</v>
      </c>
      <c r="C5" s="9">
        <v>82</v>
      </c>
      <c r="D5" s="10" t="s">
        <v>92</v>
      </c>
      <c r="E5" s="10" t="s">
        <v>93</v>
      </c>
    </row>
    <row r="6" spans="1:5" ht="13" customHeight="1">
      <c r="A6" s="8" t="s">
        <v>16</v>
      </c>
      <c r="B6" s="53">
        <v>18.644068125386145</v>
      </c>
      <c r="C6" s="9">
        <v>82</v>
      </c>
      <c r="D6" s="10" t="s">
        <v>92</v>
      </c>
      <c r="E6" s="10" t="s">
        <v>93</v>
      </c>
    </row>
    <row r="7" spans="1:5" ht="13" customHeight="1">
      <c r="A7" s="8" t="s">
        <v>17</v>
      </c>
      <c r="B7" s="53">
        <v>19.07077560865098</v>
      </c>
      <c r="C7" s="9">
        <v>82</v>
      </c>
      <c r="D7" s="10" t="s">
        <v>92</v>
      </c>
      <c r="E7" s="10" t="s">
        <v>93</v>
      </c>
    </row>
    <row r="8" spans="1:5" ht="13" customHeight="1">
      <c r="A8" s="8" t="s">
        <v>18</v>
      </c>
      <c r="B8" s="53">
        <v>19.021142929893507</v>
      </c>
      <c r="C8" s="9">
        <v>82.5</v>
      </c>
      <c r="D8" s="10" t="s">
        <v>92</v>
      </c>
      <c r="E8" s="10" t="s">
        <v>93</v>
      </c>
    </row>
    <row r="9" spans="1:5" ht="13" customHeight="1">
      <c r="A9" s="8" t="s">
        <v>19</v>
      </c>
      <c r="B9" s="53">
        <v>19.599865738926805</v>
      </c>
      <c r="C9" s="9">
        <v>82.5</v>
      </c>
      <c r="D9" s="10" t="s">
        <v>92</v>
      </c>
      <c r="E9" s="10" t="s">
        <v>93</v>
      </c>
    </row>
    <row r="10" spans="1:5" ht="13" customHeight="1">
      <c r="A10" s="8" t="s">
        <v>20</v>
      </c>
      <c r="B10" s="53">
        <v>18.801975016335664</v>
      </c>
      <c r="C10" s="9">
        <v>82.5</v>
      </c>
      <c r="D10" s="10" t="s">
        <v>92</v>
      </c>
      <c r="E10" s="10" t="s">
        <v>93</v>
      </c>
    </row>
    <row r="11" spans="1:5" ht="13" customHeight="1">
      <c r="A11" s="8" t="s">
        <v>21</v>
      </c>
      <c r="B11" s="53">
        <v>18.756060297409594</v>
      </c>
      <c r="C11" s="9">
        <v>82.5</v>
      </c>
      <c r="D11" s="10" t="s">
        <v>92</v>
      </c>
      <c r="E11" s="10" t="s">
        <v>93</v>
      </c>
    </row>
    <row r="12" spans="1:5" ht="13" customHeight="1">
      <c r="A12" s="8" t="s">
        <v>22</v>
      </c>
      <c r="B12" s="53">
        <v>19.758126328135756</v>
      </c>
      <c r="C12" s="9">
        <v>82.5</v>
      </c>
      <c r="D12" s="10" t="s">
        <v>92</v>
      </c>
      <c r="E12" s="10" t="s">
        <v>93</v>
      </c>
    </row>
    <row r="13" spans="1:5" ht="13" customHeight="1">
      <c r="A13" s="8" t="s">
        <v>23</v>
      </c>
      <c r="B13" s="53">
        <v>19.551189960590087</v>
      </c>
      <c r="C13" s="9">
        <v>82</v>
      </c>
      <c r="D13" s="10" t="s">
        <v>92</v>
      </c>
      <c r="E13" s="10" t="s">
        <v>93</v>
      </c>
    </row>
    <row r="14" spans="1:5" ht="13" customHeight="1">
      <c r="A14" s="8" t="s">
        <v>24</v>
      </c>
      <c r="B14" s="53">
        <v>18.73050775029785</v>
      </c>
      <c r="C14" s="9">
        <v>82</v>
      </c>
      <c r="D14" s="10" t="s">
        <v>92</v>
      </c>
      <c r="E14" s="10" t="s">
        <v>93</v>
      </c>
    </row>
    <row r="15" spans="1:5" ht="13" customHeight="1">
      <c r="A15" s="8" t="s">
        <v>25</v>
      </c>
      <c r="B15" s="53">
        <v>18.812996980384771</v>
      </c>
      <c r="C15" s="9">
        <v>82</v>
      </c>
      <c r="D15" s="10" t="s">
        <v>92</v>
      </c>
      <c r="E15" s="10" t="s">
        <v>93</v>
      </c>
    </row>
    <row r="16" spans="1:5" ht="13" customHeight="1">
      <c r="A16" s="19" t="s">
        <v>26</v>
      </c>
      <c r="B16" s="54">
        <v>18.915712350597076</v>
      </c>
      <c r="C16" s="20">
        <v>82</v>
      </c>
      <c r="D16" s="21" t="s">
        <v>92</v>
      </c>
      <c r="E16" s="21" t="s">
        <v>93</v>
      </c>
    </row>
    <row r="17" spans="1:11" ht="13" customHeight="1">
      <c r="A17" s="8" t="s">
        <v>27</v>
      </c>
      <c r="B17" s="53">
        <v>19.720169500215359</v>
      </c>
      <c r="C17" s="9">
        <v>82</v>
      </c>
      <c r="D17" s="10" t="s">
        <v>92</v>
      </c>
      <c r="E17" s="10" t="s">
        <v>93</v>
      </c>
    </row>
    <row r="18" spans="1:11" ht="13" customHeight="1">
      <c r="A18" s="8" t="s">
        <v>28</v>
      </c>
      <c r="B18" s="53">
        <v>18.650894805373593</v>
      </c>
      <c r="C18" s="9">
        <v>82</v>
      </c>
      <c r="D18" s="10" t="s">
        <v>92</v>
      </c>
      <c r="E18" s="10" t="s">
        <v>93</v>
      </c>
    </row>
    <row r="19" spans="1:11" ht="13" customHeight="1">
      <c r="A19" s="8" t="s">
        <v>29</v>
      </c>
      <c r="B19" s="53">
        <v>19.040492617443629</v>
      </c>
      <c r="C19" s="9">
        <v>82</v>
      </c>
      <c r="D19" s="10" t="s">
        <v>92</v>
      </c>
      <c r="E19" s="10" t="s">
        <v>93</v>
      </c>
    </row>
    <row r="20" spans="1:11" ht="13" customHeight="1">
      <c r="A20" s="8" t="s">
        <v>30</v>
      </c>
      <c r="B20" s="53">
        <v>19.05085377847832</v>
      </c>
      <c r="C20" s="9">
        <v>82</v>
      </c>
      <c r="D20" s="10" t="s">
        <v>92</v>
      </c>
      <c r="E20" s="10" t="s">
        <v>93</v>
      </c>
    </row>
    <row r="21" spans="1:11" ht="13" customHeight="1">
      <c r="A21" s="8" t="s">
        <v>31</v>
      </c>
      <c r="B21" s="53">
        <v>19.653653699636333</v>
      </c>
      <c r="C21" s="9">
        <v>82</v>
      </c>
      <c r="D21" s="10" t="s">
        <v>92</v>
      </c>
      <c r="E21" s="10" t="s">
        <v>93</v>
      </c>
    </row>
    <row r="22" spans="1:11" ht="13" customHeight="1">
      <c r="A22" s="8" t="s">
        <v>32</v>
      </c>
      <c r="B22" s="53">
        <v>18.875633913583375</v>
      </c>
      <c r="C22" s="9">
        <v>82.5</v>
      </c>
      <c r="D22" s="10" t="s">
        <v>92</v>
      </c>
      <c r="E22" s="10" t="s">
        <v>93</v>
      </c>
    </row>
    <row r="23" spans="1:11" ht="13" customHeight="1">
      <c r="A23" s="8" t="s">
        <v>33</v>
      </c>
      <c r="B23" s="53">
        <v>18.823096630626249</v>
      </c>
      <c r="C23" s="9">
        <v>82.5</v>
      </c>
      <c r="D23" s="10" t="s">
        <v>92</v>
      </c>
      <c r="E23" s="10" t="s">
        <v>93</v>
      </c>
    </row>
    <row r="24" spans="1:11" ht="13" customHeight="1">
      <c r="A24" s="8" t="s">
        <v>34</v>
      </c>
      <c r="B24" s="53">
        <v>19.284602614529529</v>
      </c>
      <c r="C24" s="9">
        <v>82.5</v>
      </c>
      <c r="D24" s="10" t="s">
        <v>92</v>
      </c>
      <c r="E24" s="10" t="s">
        <v>93</v>
      </c>
    </row>
    <row r="25" spans="1:11" ht="13" customHeight="1">
      <c r="A25" s="8" t="s">
        <v>35</v>
      </c>
      <c r="B25" s="53">
        <v>19.494578092165536</v>
      </c>
      <c r="C25" s="9">
        <v>82.5</v>
      </c>
      <c r="D25" s="10" t="s">
        <v>92</v>
      </c>
      <c r="E25" s="10" t="s">
        <v>93</v>
      </c>
    </row>
    <row r="26" spans="1:11" ht="13" customHeight="1">
      <c r="A26" s="8" t="s">
        <v>36</v>
      </c>
      <c r="B26" s="53">
        <v>18.843221854043886</v>
      </c>
      <c r="C26" s="9">
        <v>82</v>
      </c>
      <c r="D26" s="10" t="s">
        <v>92</v>
      </c>
      <c r="E26" s="10" t="s">
        <v>93</v>
      </c>
      <c r="K26" s="59"/>
    </row>
    <row r="27" spans="1:11" ht="13" customHeight="1">
      <c r="A27" s="8" t="s">
        <v>37</v>
      </c>
      <c r="B27" s="53">
        <v>18.78341554294602</v>
      </c>
      <c r="C27" s="9">
        <v>82</v>
      </c>
      <c r="D27" s="10" t="s">
        <v>92</v>
      </c>
      <c r="E27" s="10" t="s">
        <v>93</v>
      </c>
      <c r="K27" s="59"/>
    </row>
    <row r="28" spans="1:11" ht="13" customHeight="1">
      <c r="A28" s="19" t="s">
        <v>38</v>
      </c>
      <c r="B28" s="54">
        <v>19.111313734180499</v>
      </c>
      <c r="C28" s="20">
        <v>82</v>
      </c>
      <c r="D28" s="21" t="s">
        <v>92</v>
      </c>
      <c r="E28" s="21" t="s">
        <v>93</v>
      </c>
    </row>
    <row r="29" spans="1:11" ht="13" customHeight="1">
      <c r="A29" s="8" t="s">
        <v>39</v>
      </c>
      <c r="B29" s="51" t="s">
        <v>87</v>
      </c>
      <c r="C29" s="9">
        <v>56.5</v>
      </c>
      <c r="D29" s="10" t="s">
        <v>94</v>
      </c>
      <c r="E29" s="10" t="s">
        <v>93</v>
      </c>
    </row>
    <row r="30" spans="1:11" ht="13" customHeight="1">
      <c r="A30" s="8" t="s">
        <v>40</v>
      </c>
      <c r="B30" s="51">
        <v>32.763194657177067</v>
      </c>
      <c r="C30" s="9">
        <v>78</v>
      </c>
      <c r="D30" s="10" t="s">
        <v>94</v>
      </c>
      <c r="E30" s="10" t="s">
        <v>93</v>
      </c>
    </row>
    <row r="31" spans="1:11" ht="13" customHeight="1">
      <c r="A31" s="8" t="s">
        <v>41</v>
      </c>
      <c r="B31" s="51">
        <v>32.280233586542572</v>
      </c>
      <c r="C31" s="9">
        <v>78.5</v>
      </c>
      <c r="D31" s="10" t="s">
        <v>94</v>
      </c>
      <c r="E31" s="10" t="s">
        <v>93</v>
      </c>
    </row>
    <row r="32" spans="1:11" ht="13" customHeight="1">
      <c r="A32" s="8" t="s">
        <v>42</v>
      </c>
      <c r="B32" s="51">
        <v>33.627860691060455</v>
      </c>
      <c r="C32" s="9">
        <v>78</v>
      </c>
      <c r="D32" s="10" t="s">
        <v>94</v>
      </c>
      <c r="E32" s="10" t="s">
        <v>93</v>
      </c>
    </row>
    <row r="33" spans="1:5" ht="13" customHeight="1">
      <c r="A33" s="8" t="s">
        <v>43</v>
      </c>
      <c r="B33" s="51" t="s">
        <v>87</v>
      </c>
      <c r="C33" s="9">
        <v>56.5</v>
      </c>
      <c r="D33" s="10" t="s">
        <v>94</v>
      </c>
      <c r="E33" s="10" t="s">
        <v>93</v>
      </c>
    </row>
    <row r="34" spans="1:5" ht="13" customHeight="1">
      <c r="A34" s="8" t="s">
        <v>44</v>
      </c>
      <c r="B34" s="51">
        <v>32.64055491001816</v>
      </c>
      <c r="C34" s="9">
        <v>78.5</v>
      </c>
      <c r="D34" s="10" t="s">
        <v>94</v>
      </c>
      <c r="E34" s="10" t="s">
        <v>93</v>
      </c>
    </row>
    <row r="35" spans="1:5" ht="13" customHeight="1">
      <c r="A35" s="8" t="s">
        <v>45</v>
      </c>
      <c r="B35" s="51">
        <v>30.624250711128248</v>
      </c>
      <c r="C35" s="9">
        <v>78.5</v>
      </c>
      <c r="D35" s="10" t="s">
        <v>94</v>
      </c>
      <c r="E35" s="10" t="s">
        <v>93</v>
      </c>
    </row>
    <row r="36" spans="1:5" ht="13" customHeight="1">
      <c r="A36" s="8" t="s">
        <v>46</v>
      </c>
      <c r="B36" s="51">
        <v>30.894089496459433</v>
      </c>
      <c r="C36" s="9">
        <v>82.5</v>
      </c>
      <c r="D36" s="10" t="s">
        <v>94</v>
      </c>
      <c r="E36" s="10" t="s">
        <v>93</v>
      </c>
    </row>
    <row r="37" spans="1:5" ht="13" customHeight="1">
      <c r="A37" s="8" t="s">
        <v>47</v>
      </c>
      <c r="B37" s="51">
        <v>29.449051835312559</v>
      </c>
      <c r="C37" s="9">
        <v>82.5</v>
      </c>
      <c r="D37" s="10" t="s">
        <v>94</v>
      </c>
      <c r="E37" s="10" t="s">
        <v>93</v>
      </c>
    </row>
    <row r="38" spans="1:5" ht="13" customHeight="1">
      <c r="A38" s="8" t="s">
        <v>48</v>
      </c>
      <c r="B38" s="51">
        <v>30.396043858629003</v>
      </c>
      <c r="C38" s="9">
        <v>82.5</v>
      </c>
      <c r="D38" s="10" t="s">
        <v>94</v>
      </c>
      <c r="E38" s="10" t="s">
        <v>93</v>
      </c>
    </row>
    <row r="39" spans="1:5" ht="13" customHeight="1">
      <c r="A39" s="8" t="s">
        <v>49</v>
      </c>
      <c r="B39" s="51">
        <v>31.320728043048501</v>
      </c>
      <c r="C39" s="9">
        <v>78</v>
      </c>
      <c r="D39" s="10" t="s">
        <v>94</v>
      </c>
      <c r="E39" s="10" t="s">
        <v>93</v>
      </c>
    </row>
    <row r="40" spans="1:5" ht="13" customHeight="1">
      <c r="A40" s="19" t="s">
        <v>50</v>
      </c>
      <c r="B40" s="55">
        <v>31.441472499354543</v>
      </c>
      <c r="C40" s="20">
        <v>78.5</v>
      </c>
      <c r="D40" s="21" t="s">
        <v>94</v>
      </c>
      <c r="E40" s="21" t="s">
        <v>93</v>
      </c>
    </row>
    <row r="41" spans="1:5" ht="13" customHeight="1">
      <c r="A41" s="11" t="s">
        <v>51</v>
      </c>
      <c r="B41" s="56">
        <v>33.899660654657964</v>
      </c>
      <c r="C41" s="12">
        <v>82</v>
      </c>
      <c r="D41" s="13" t="s">
        <v>92</v>
      </c>
      <c r="E41" s="13" t="s">
        <v>91</v>
      </c>
    </row>
    <row r="42" spans="1:5" ht="13" customHeight="1">
      <c r="A42" s="11" t="s">
        <v>52</v>
      </c>
      <c r="B42" s="56">
        <v>29.50496910338477</v>
      </c>
      <c r="C42" s="12">
        <v>82</v>
      </c>
      <c r="D42" s="13" t="s">
        <v>92</v>
      </c>
      <c r="E42" s="13" t="s">
        <v>91</v>
      </c>
    </row>
    <row r="43" spans="1:5" ht="13" customHeight="1">
      <c r="A43" s="11" t="s">
        <v>53</v>
      </c>
      <c r="B43" s="56">
        <v>23.855477264399649</v>
      </c>
      <c r="C43" s="12">
        <v>82</v>
      </c>
      <c r="D43" s="13" t="s">
        <v>92</v>
      </c>
      <c r="E43" s="13" t="s">
        <v>91</v>
      </c>
    </row>
    <row r="44" spans="1:5" ht="13" customHeight="1">
      <c r="A44" s="11" t="s">
        <v>54</v>
      </c>
      <c r="B44" s="56">
        <v>32.074161715233977</v>
      </c>
      <c r="C44" s="12">
        <v>82.5</v>
      </c>
      <c r="D44" s="13" t="s">
        <v>92</v>
      </c>
      <c r="E44" s="13" t="s">
        <v>91</v>
      </c>
    </row>
    <row r="45" spans="1:5" ht="13" customHeight="1">
      <c r="A45" s="11" t="s">
        <v>55</v>
      </c>
      <c r="B45" s="56">
        <v>32.515028009797263</v>
      </c>
      <c r="C45" s="12">
        <v>82.5</v>
      </c>
      <c r="D45" s="13" t="s">
        <v>92</v>
      </c>
      <c r="E45" s="13" t="s">
        <v>91</v>
      </c>
    </row>
    <row r="46" spans="1:5" ht="13" customHeight="1">
      <c r="A46" s="11" t="s">
        <v>56</v>
      </c>
      <c r="B46" s="56">
        <v>29.484364921700717</v>
      </c>
      <c r="C46" s="12">
        <v>82.5</v>
      </c>
      <c r="D46" s="13" t="s">
        <v>92</v>
      </c>
      <c r="E46" s="13" t="s">
        <v>91</v>
      </c>
    </row>
    <row r="47" spans="1:5" ht="13" customHeight="1">
      <c r="A47" s="11" t="s">
        <v>57</v>
      </c>
      <c r="B47" s="56">
        <v>23.714393492195239</v>
      </c>
      <c r="C47" s="12">
        <v>82.5</v>
      </c>
      <c r="D47" s="13" t="s">
        <v>92</v>
      </c>
      <c r="E47" s="13" t="s">
        <v>91</v>
      </c>
    </row>
    <row r="48" spans="1:5" ht="13" customHeight="1">
      <c r="A48" s="11" t="s">
        <v>58</v>
      </c>
      <c r="B48" s="56">
        <v>31.59034897467145</v>
      </c>
      <c r="C48" s="12">
        <v>82.5</v>
      </c>
      <c r="D48" s="13" t="s">
        <v>92</v>
      </c>
      <c r="E48" s="13" t="s">
        <v>91</v>
      </c>
    </row>
    <row r="49" spans="1:5" ht="13" customHeight="1">
      <c r="A49" s="11" t="s">
        <v>59</v>
      </c>
      <c r="B49" s="56">
        <v>31.339711875860168</v>
      </c>
      <c r="C49" s="12">
        <v>82.5</v>
      </c>
      <c r="D49" s="13" t="s">
        <v>92</v>
      </c>
      <c r="E49" s="13" t="s">
        <v>91</v>
      </c>
    </row>
    <row r="50" spans="1:5" ht="13" customHeight="1">
      <c r="A50" s="11" t="s">
        <v>60</v>
      </c>
      <c r="B50" s="56">
        <v>29.636385685683827</v>
      </c>
      <c r="C50" s="12">
        <v>82</v>
      </c>
      <c r="D50" s="13" t="s">
        <v>92</v>
      </c>
      <c r="E50" s="13" t="s">
        <v>91</v>
      </c>
    </row>
    <row r="51" spans="1:5" ht="13" customHeight="1">
      <c r="A51" s="11" t="s">
        <v>61</v>
      </c>
      <c r="B51" s="56">
        <v>23.743357055106561</v>
      </c>
      <c r="C51" s="12">
        <v>82</v>
      </c>
      <c r="D51" s="13" t="s">
        <v>92</v>
      </c>
      <c r="E51" s="13" t="s">
        <v>91</v>
      </c>
    </row>
    <row r="52" spans="1:5" ht="13" customHeight="1">
      <c r="A52" s="22" t="s">
        <v>62</v>
      </c>
      <c r="B52" s="57">
        <v>31.631597964189009</v>
      </c>
      <c r="C52" s="23">
        <v>82</v>
      </c>
      <c r="D52" s="24" t="s">
        <v>92</v>
      </c>
      <c r="E52" s="24" t="s">
        <v>91</v>
      </c>
    </row>
    <row r="53" spans="1:5" ht="13" customHeight="1">
      <c r="A53" s="11" t="s">
        <v>63</v>
      </c>
      <c r="B53" s="56">
        <v>33.20773629507535</v>
      </c>
      <c r="C53" s="12">
        <v>82</v>
      </c>
      <c r="D53" s="13" t="s">
        <v>92</v>
      </c>
      <c r="E53" s="13" t="s">
        <v>91</v>
      </c>
    </row>
    <row r="54" spans="1:5" ht="13" customHeight="1">
      <c r="A54" s="11" t="s">
        <v>64</v>
      </c>
      <c r="B54" s="56">
        <v>29.381584804582499</v>
      </c>
      <c r="C54" s="12">
        <v>82</v>
      </c>
      <c r="D54" s="13" t="s">
        <v>92</v>
      </c>
      <c r="E54" s="13" t="s">
        <v>91</v>
      </c>
    </row>
    <row r="55" spans="1:5" ht="13" customHeight="1">
      <c r="A55" s="11" t="s">
        <v>65</v>
      </c>
      <c r="B55" s="56">
        <v>24.100726435232939</v>
      </c>
      <c r="C55" s="12">
        <v>82</v>
      </c>
      <c r="D55" s="13" t="s">
        <v>92</v>
      </c>
      <c r="E55" s="13" t="s">
        <v>91</v>
      </c>
    </row>
    <row r="56" spans="1:5" ht="13" customHeight="1">
      <c r="A56" s="11" t="s">
        <v>66</v>
      </c>
      <c r="B56" s="56">
        <v>31.33995368029316</v>
      </c>
      <c r="C56" s="12">
        <v>82</v>
      </c>
      <c r="D56" s="13" t="s">
        <v>92</v>
      </c>
      <c r="E56" s="13" t="s">
        <v>91</v>
      </c>
    </row>
    <row r="57" spans="1:5" ht="13" customHeight="1">
      <c r="A57" s="11" t="s">
        <v>67</v>
      </c>
      <c r="B57" s="56">
        <v>33.478118341450276</v>
      </c>
      <c r="C57" s="12">
        <v>82</v>
      </c>
      <c r="D57" s="13" t="s">
        <v>92</v>
      </c>
      <c r="E57" s="13" t="s">
        <v>91</v>
      </c>
    </row>
    <row r="58" spans="1:5" ht="13" customHeight="1">
      <c r="A58" s="11" t="s">
        <v>68</v>
      </c>
      <c r="B58" s="56">
        <v>29.132026860757293</v>
      </c>
      <c r="C58" s="12">
        <v>82</v>
      </c>
      <c r="D58" s="13" t="s">
        <v>92</v>
      </c>
      <c r="E58" s="13" t="s">
        <v>91</v>
      </c>
    </row>
    <row r="59" spans="1:5" ht="13" customHeight="1">
      <c r="A59" s="11" t="s">
        <v>69</v>
      </c>
      <c r="B59" s="56">
        <v>23.882588695936178</v>
      </c>
      <c r="C59" s="12">
        <v>82</v>
      </c>
      <c r="D59" s="13" t="s">
        <v>92</v>
      </c>
      <c r="E59" s="13" t="s">
        <v>91</v>
      </c>
    </row>
    <row r="60" spans="1:5" ht="13" customHeight="1">
      <c r="A60" s="11" t="s">
        <v>70</v>
      </c>
      <c r="B60" s="56">
        <v>31.651932650658761</v>
      </c>
      <c r="C60" s="12">
        <v>82</v>
      </c>
      <c r="D60" s="13" t="s">
        <v>92</v>
      </c>
      <c r="E60" s="13" t="s">
        <v>91</v>
      </c>
    </row>
    <row r="61" spans="1:5" ht="13" customHeight="1">
      <c r="A61" s="11" t="s">
        <v>71</v>
      </c>
      <c r="B61" s="56">
        <v>32.67317643233887</v>
      </c>
      <c r="C61" s="12">
        <v>82</v>
      </c>
      <c r="D61" s="13" t="s">
        <v>92</v>
      </c>
      <c r="E61" s="13" t="s">
        <v>91</v>
      </c>
    </row>
    <row r="62" spans="1:5" ht="13" customHeight="1">
      <c r="A62" s="11" t="s">
        <v>72</v>
      </c>
      <c r="B62" s="56">
        <v>28.895489134907972</v>
      </c>
      <c r="C62" s="12">
        <v>82</v>
      </c>
      <c r="D62" s="13" t="s">
        <v>92</v>
      </c>
      <c r="E62" s="13" t="s">
        <v>91</v>
      </c>
    </row>
    <row r="63" spans="1:5" ht="13" customHeight="1">
      <c r="A63" s="11" t="s">
        <v>73</v>
      </c>
      <c r="B63" s="56">
        <v>23.814290664867663</v>
      </c>
      <c r="C63" s="12">
        <v>82</v>
      </c>
      <c r="D63" s="13" t="s">
        <v>92</v>
      </c>
      <c r="E63" s="13" t="s">
        <v>91</v>
      </c>
    </row>
    <row r="64" spans="1:5" ht="13" customHeight="1">
      <c r="A64" s="22" t="s">
        <v>74</v>
      </c>
      <c r="B64" s="57">
        <v>32.303912513385761</v>
      </c>
      <c r="C64" s="23">
        <v>82</v>
      </c>
      <c r="D64" s="24" t="s">
        <v>92</v>
      </c>
      <c r="E64" s="24" t="s">
        <v>91</v>
      </c>
    </row>
    <row r="65" spans="1:5" ht="13" customHeight="1">
      <c r="A65" s="11" t="s">
        <v>75</v>
      </c>
      <c r="B65" s="56" t="s">
        <v>87</v>
      </c>
      <c r="C65" s="12">
        <v>56.5</v>
      </c>
      <c r="D65" s="13" t="s">
        <v>95</v>
      </c>
      <c r="E65" s="13" t="s">
        <v>91</v>
      </c>
    </row>
    <row r="66" spans="1:5" ht="13" customHeight="1">
      <c r="A66" s="11" t="s">
        <v>76</v>
      </c>
      <c r="B66" s="56" t="s">
        <v>87</v>
      </c>
      <c r="C66" s="12">
        <v>56.5</v>
      </c>
      <c r="D66" s="13" t="s">
        <v>95</v>
      </c>
      <c r="E66" s="13" t="s">
        <v>91</v>
      </c>
    </row>
    <row r="67" spans="1:5" ht="13" customHeight="1">
      <c r="A67" s="11" t="s">
        <v>77</v>
      </c>
      <c r="B67" s="56" t="s">
        <v>87</v>
      </c>
      <c r="C67" s="12">
        <v>56.5</v>
      </c>
      <c r="D67" s="13" t="s">
        <v>95</v>
      </c>
      <c r="E67" s="13" t="s">
        <v>91</v>
      </c>
    </row>
    <row r="68" spans="1:5" ht="13" customHeight="1">
      <c r="A68" s="11" t="s">
        <v>78</v>
      </c>
      <c r="B68" s="56" t="s">
        <v>87</v>
      </c>
      <c r="C68" s="12">
        <v>56.5</v>
      </c>
      <c r="D68" s="13" t="s">
        <v>95</v>
      </c>
      <c r="E68" s="13" t="s">
        <v>91</v>
      </c>
    </row>
    <row r="69" spans="1:5" ht="13" customHeight="1">
      <c r="A69" s="11" t="s">
        <v>79</v>
      </c>
      <c r="B69" s="56" t="s">
        <v>87</v>
      </c>
      <c r="C69" s="12">
        <v>56.5</v>
      </c>
      <c r="D69" s="13" t="s">
        <v>95</v>
      </c>
      <c r="E69" s="13" t="s">
        <v>91</v>
      </c>
    </row>
    <row r="70" spans="1:5" ht="13" customHeight="1">
      <c r="A70" s="11" t="s">
        <v>80</v>
      </c>
      <c r="B70" s="56" t="s">
        <v>87</v>
      </c>
      <c r="C70" s="12">
        <v>56.5</v>
      </c>
      <c r="D70" s="13" t="s">
        <v>95</v>
      </c>
      <c r="E70" s="13" t="s">
        <v>91</v>
      </c>
    </row>
    <row r="71" spans="1:5" ht="13" customHeight="1">
      <c r="A71" s="11" t="s">
        <v>81</v>
      </c>
      <c r="B71" s="56" t="s">
        <v>87</v>
      </c>
      <c r="C71" s="12">
        <v>56.5</v>
      </c>
      <c r="D71" s="13" t="s">
        <v>95</v>
      </c>
      <c r="E71" s="13" t="s">
        <v>91</v>
      </c>
    </row>
    <row r="72" spans="1:5" ht="13" customHeight="1">
      <c r="A72" s="11" t="s">
        <v>82</v>
      </c>
      <c r="B72" s="56" t="s">
        <v>87</v>
      </c>
      <c r="C72" s="12">
        <v>57</v>
      </c>
      <c r="D72" s="13" t="s">
        <v>95</v>
      </c>
      <c r="E72" s="13" t="s">
        <v>91</v>
      </c>
    </row>
    <row r="73" spans="1:5" ht="13" customHeight="1">
      <c r="A73" s="11" t="s">
        <v>83</v>
      </c>
      <c r="B73" s="58" t="s">
        <v>87</v>
      </c>
      <c r="C73" s="12">
        <v>56.5</v>
      </c>
      <c r="D73" s="13" t="s">
        <v>95</v>
      </c>
      <c r="E73" s="13" t="s">
        <v>91</v>
      </c>
    </row>
    <row r="74" spans="1:5" ht="13" customHeight="1">
      <c r="A74" s="11" t="s">
        <v>84</v>
      </c>
      <c r="B74" s="56" t="s">
        <v>87</v>
      </c>
      <c r="C74" s="12">
        <v>57</v>
      </c>
      <c r="D74" s="13" t="s">
        <v>95</v>
      </c>
      <c r="E74" s="13" t="s">
        <v>91</v>
      </c>
    </row>
    <row r="75" spans="1:5" ht="13" customHeight="1">
      <c r="A75" s="11" t="s">
        <v>85</v>
      </c>
      <c r="B75" s="56" t="s">
        <v>87</v>
      </c>
      <c r="C75" s="12">
        <v>57</v>
      </c>
      <c r="D75" s="13" t="s">
        <v>95</v>
      </c>
      <c r="E75" s="13" t="s">
        <v>91</v>
      </c>
    </row>
    <row r="76" spans="1:5" ht="13" customHeight="1">
      <c r="A76" s="22" t="s">
        <v>86</v>
      </c>
      <c r="B76" s="57" t="s">
        <v>87</v>
      </c>
      <c r="C76" s="23">
        <v>57</v>
      </c>
      <c r="D76" s="24" t="s">
        <v>95</v>
      </c>
      <c r="E76" s="24" t="s">
        <v>91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sheetCalcPr fullCalcOnLoad="1"/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89"/>
  <sheetViews>
    <sheetView tabSelected="1" view="pageLayout" topLeftCell="E43" workbookViewId="0">
      <selection activeCell="N60" sqref="N60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2" bestFit="1" customWidth="1"/>
    <col min="5" max="5" width="5.42578125" style="2" customWidth="1"/>
    <col min="6" max="6" width="7.140625" style="2" bestFit="1" customWidth="1"/>
    <col min="7" max="7" width="9" style="2" bestFit="1" customWidth="1"/>
    <col min="8" max="8" width="7" style="2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3" t="s">
        <v>100</v>
      </c>
      <c r="C1" s="41" t="s">
        <v>0</v>
      </c>
      <c r="D1" s="28"/>
    </row>
    <row r="2" spans="1:12">
      <c r="A2" s="3"/>
      <c r="C2" s="27"/>
      <c r="D2" s="28"/>
      <c r="G2" s="38" t="s">
        <v>6</v>
      </c>
      <c r="H2" s="39">
        <f>AVERAGE(D4:D6)</f>
        <v>19.616197901279218</v>
      </c>
      <c r="K2" s="48" t="s">
        <v>3</v>
      </c>
      <c r="L2" s="49">
        <f>AVERAGE(K4:K6)</f>
        <v>1.0009544439350637</v>
      </c>
    </row>
    <row r="3" spans="1:12" ht="40" thickBot="1">
      <c r="A3" s="33"/>
      <c r="B3" s="33"/>
      <c r="C3" s="33"/>
      <c r="D3" s="34" t="s">
        <v>101</v>
      </c>
      <c r="E3" s="34" t="s">
        <v>102</v>
      </c>
      <c r="F3" s="34" t="s">
        <v>109</v>
      </c>
      <c r="G3" s="34" t="s">
        <v>103</v>
      </c>
      <c r="H3" s="35" t="s">
        <v>10</v>
      </c>
      <c r="J3" s="45" t="s">
        <v>122</v>
      </c>
      <c r="K3" s="45" t="s">
        <v>119</v>
      </c>
      <c r="L3" s="47" t="s">
        <v>2</v>
      </c>
    </row>
    <row r="4" spans="1:12">
      <c r="A4">
        <v>1</v>
      </c>
      <c r="B4" t="s">
        <v>111</v>
      </c>
      <c r="C4">
        <v>1</v>
      </c>
      <c r="D4" s="5">
        <f>AVERAGE('Raw Data'!B5,'Raw Data'!B17)</f>
        <v>19.698949958178279</v>
      </c>
      <c r="E4" s="5">
        <f>STDEV('Raw Data'!B5,'Raw Data'!B17)</f>
        <v>3.0008964137418964E-2</v>
      </c>
      <c r="F4" s="26">
        <f>E4/D4</f>
        <v>1.523378870504737E-3</v>
      </c>
      <c r="G4" s="60" t="e">
        <f>'Raw Data'!B29-Analysis!D4</f>
        <v>#VALUE!</v>
      </c>
      <c r="H4" s="6">
        <f t="shared" ref="H4:H15" si="0">POWER(2,($H$2-D4))</f>
        <v>0.9442546858186841</v>
      </c>
      <c r="J4" s="62">
        <v>18.676321728655278</v>
      </c>
      <c r="K4" s="63">
        <f>D4-J4</f>
        <v>1.0226282295230007</v>
      </c>
      <c r="L4" s="46">
        <f>POWER(2,($L$2-K4))</f>
        <v>0.98508916075625019</v>
      </c>
    </row>
    <row r="5" spans="1:12">
      <c r="A5">
        <v>1</v>
      </c>
      <c r="B5" t="s">
        <v>111</v>
      </c>
      <c r="C5">
        <v>2</v>
      </c>
      <c r="D5" s="5">
        <f>AVERAGE('Raw Data'!B9,'Raw Data'!B21)</f>
        <v>19.626759719281569</v>
      </c>
      <c r="E5" s="5">
        <f>STDEV('Raw Data'!B9,'Raw Data'!B21)</f>
        <v>3.8033831763910217E-2</v>
      </c>
      <c r="F5" s="26">
        <f t="shared" ref="F5:F15" si="1">E5/D5</f>
        <v>1.9378558818624204E-3</v>
      </c>
      <c r="G5" s="60" t="e">
        <f>'Raw Data'!B33-Analysis!D5</f>
        <v>#VALUE!</v>
      </c>
      <c r="H5" s="7">
        <f t="shared" si="0"/>
        <v>0.99270583810229007</v>
      </c>
      <c r="J5" s="62">
        <v>18.598851705644861</v>
      </c>
      <c r="K5" s="63">
        <f t="shared" ref="K5:K15" si="2">D5-J5</f>
        <v>1.0279080136367078</v>
      </c>
      <c r="L5" s="46">
        <f t="shared" ref="L5:L15" si="3">POWER(2,($L$2-K5))</f>
        <v>0.98149065068864305</v>
      </c>
    </row>
    <row r="6" spans="1:12">
      <c r="A6" s="30">
        <v>1</v>
      </c>
      <c r="B6" s="30" t="s">
        <v>111</v>
      </c>
      <c r="C6" s="30">
        <v>3</v>
      </c>
      <c r="D6" s="31">
        <f>AVERAGE('Raw Data'!B13,'Raw Data'!B25)</f>
        <v>19.52288402637781</v>
      </c>
      <c r="E6" s="31">
        <f>STDEV('Raw Data'!B13,'Raw Data'!B25)</f>
        <v>4.0030636060066363E-2</v>
      </c>
      <c r="F6" s="32">
        <f t="shared" si="1"/>
        <v>2.0504468502696663E-3</v>
      </c>
      <c r="G6" s="61">
        <f>'Raw Data'!B37-Analysis!D6</f>
        <v>9.9261678089347498</v>
      </c>
      <c r="H6" s="31">
        <f t="shared" si="0"/>
        <v>1.0668178540814648</v>
      </c>
      <c r="J6" s="65">
        <v>18.570556937732327</v>
      </c>
      <c r="K6" s="66">
        <f t="shared" si="2"/>
        <v>0.95232708864548243</v>
      </c>
      <c r="L6" s="50">
        <f t="shared" si="3"/>
        <v>1.0342803948384189</v>
      </c>
    </row>
    <row r="7" spans="1:12">
      <c r="A7">
        <v>2</v>
      </c>
      <c r="B7" t="s">
        <v>113</v>
      </c>
      <c r="C7">
        <v>1</v>
      </c>
      <c r="D7" s="5">
        <f>AVERAGE('Raw Data'!B6,'Raw Data'!B18)</f>
        <v>18.647481465379869</v>
      </c>
      <c r="E7" s="5">
        <f>STDEV('Raw Data'!B6,'Raw Data'!B18)</f>
        <v>4.8271917129603633E-3</v>
      </c>
      <c r="F7" s="26">
        <f t="shared" si="1"/>
        <v>2.5886561259880187E-4</v>
      </c>
      <c r="G7" s="60">
        <f>'Raw Data'!B30-Analysis!D7</f>
        <v>14.115713191797198</v>
      </c>
      <c r="H7" s="7">
        <f t="shared" si="0"/>
        <v>1.9570985920176092</v>
      </c>
      <c r="J7" s="62">
        <v>18.717761369791102</v>
      </c>
      <c r="K7" s="63">
        <f t="shared" si="2"/>
        <v>-7.0279904411233218E-2</v>
      </c>
      <c r="L7" s="46">
        <f t="shared" si="3"/>
        <v>2.1012303797422573</v>
      </c>
    </row>
    <row r="8" spans="1:12">
      <c r="A8">
        <v>2</v>
      </c>
      <c r="B8" t="s">
        <v>113</v>
      </c>
      <c r="C8">
        <v>2</v>
      </c>
      <c r="D8" s="5">
        <f>AVERAGE('Raw Data'!B10,'Raw Data'!B22)</f>
        <v>18.838804464959519</v>
      </c>
      <c r="E8" s="5">
        <f>STDEV('Raw Data'!B10,'Raw Data'!B22)</f>
        <v>5.2084705739240018E-2</v>
      </c>
      <c r="F8" s="26">
        <f t="shared" si="1"/>
        <v>2.7647564279420392E-3</v>
      </c>
      <c r="G8" s="60">
        <f>'Raw Data'!B34-Analysis!D8</f>
        <v>13.801750445058641</v>
      </c>
      <c r="H8" s="7">
        <f t="shared" si="0"/>
        <v>1.7140312780347904</v>
      </c>
      <c r="J8" s="62">
        <v>19.081357683432707</v>
      </c>
      <c r="K8" s="63">
        <f t="shared" si="2"/>
        <v>-0.24255321847318712</v>
      </c>
      <c r="L8" s="46">
        <f t="shared" si="3"/>
        <v>2.3677350668346415</v>
      </c>
    </row>
    <row r="9" spans="1:12">
      <c r="A9" s="30">
        <v>2</v>
      </c>
      <c r="B9" s="30" t="s">
        <v>113</v>
      </c>
      <c r="C9" s="30">
        <v>3</v>
      </c>
      <c r="D9" s="31">
        <f>AVERAGE('Raw Data'!B14,'Raw Data'!B26)</f>
        <v>18.786864802170868</v>
      </c>
      <c r="E9" s="31">
        <f>STDEV('Raw Data'!B14,'Raw Data'!B26)</f>
        <v>7.9700907094244267E-2</v>
      </c>
      <c r="F9" s="32">
        <f t="shared" si="1"/>
        <v>4.2423740168202329E-3</v>
      </c>
      <c r="G9" s="61">
        <f>'Raw Data'!B38-Analysis!D9</f>
        <v>11.609179056458135</v>
      </c>
      <c r="H9" s="31">
        <f t="shared" si="0"/>
        <v>1.7768637985599882</v>
      </c>
      <c r="J9" s="65">
        <v>18.95490983153303</v>
      </c>
      <c r="K9" s="66">
        <f t="shared" si="2"/>
        <v>-0.16804502936216181</v>
      </c>
      <c r="L9" s="50">
        <f t="shared" si="3"/>
        <v>2.2485570266481676</v>
      </c>
    </row>
    <row r="10" spans="1:12">
      <c r="A10">
        <v>3</v>
      </c>
      <c r="B10" t="s">
        <v>115</v>
      </c>
      <c r="C10">
        <v>1</v>
      </c>
      <c r="D10" s="5">
        <f>AVERAGE('Raw Data'!B7,'Raw Data'!B19)</f>
        <v>19.055634113047304</v>
      </c>
      <c r="E10" s="5">
        <f>STDEV('Raw Data'!B7,'Raw Data'!B19)</f>
        <v>2.1413308435251237E-2</v>
      </c>
      <c r="F10" s="26">
        <f t="shared" si="1"/>
        <v>1.1237258392041462E-3</v>
      </c>
      <c r="G10" s="60">
        <f>'Raw Data'!B31-Analysis!D10</f>
        <v>13.224599473495267</v>
      </c>
      <c r="H10" s="7">
        <f t="shared" si="0"/>
        <v>1.474845456925814</v>
      </c>
      <c r="I10" s="74"/>
      <c r="J10" s="62">
        <v>18.897715825781347</v>
      </c>
      <c r="K10" s="63">
        <f t="shared" si="2"/>
        <v>0.15791828726595725</v>
      </c>
      <c r="L10" s="46">
        <f t="shared" si="3"/>
        <v>1.793821275317997</v>
      </c>
    </row>
    <row r="11" spans="1:12">
      <c r="A11">
        <v>3</v>
      </c>
      <c r="B11" t="s">
        <v>115</v>
      </c>
      <c r="C11">
        <v>2</v>
      </c>
      <c r="D11" s="5">
        <f>AVERAGE('Raw Data'!B11,'Raw Data'!B23)</f>
        <v>18.789578464017922</v>
      </c>
      <c r="E11" s="5">
        <f>STDEV('Raw Data'!B11,'Raw Data'!B23)</f>
        <v>4.7401845803494443E-2</v>
      </c>
      <c r="F11" s="26">
        <f t="shared" si="1"/>
        <v>2.5227732433843082E-3</v>
      </c>
      <c r="G11" s="60">
        <f>'Raw Data'!B35-Analysis!D11</f>
        <v>11.834672247110326</v>
      </c>
      <c r="H11" s="7">
        <f t="shared" si="0"/>
        <v>1.7735247176229563</v>
      </c>
      <c r="J11" s="62">
        <v>18.88173298631353</v>
      </c>
      <c r="K11" s="63">
        <f t="shared" si="2"/>
        <v>-9.2154522295608388E-2</v>
      </c>
      <c r="L11" s="46">
        <f t="shared" si="3"/>
        <v>2.1333326854189152</v>
      </c>
    </row>
    <row r="12" spans="1:12">
      <c r="A12" s="30">
        <v>3</v>
      </c>
      <c r="B12" s="30" t="s">
        <v>115</v>
      </c>
      <c r="C12" s="30">
        <v>3</v>
      </c>
      <c r="D12" s="31">
        <f>AVERAGE('Raw Data'!B15,'Raw Data'!B27)</f>
        <v>18.798206261665396</v>
      </c>
      <c r="E12" s="31">
        <f>STDEV('Raw Data'!B15,'Raw Data'!B27)</f>
        <v>2.0917235009262881E-2</v>
      </c>
      <c r="F12" s="32">
        <f t="shared" si="1"/>
        <v>1.1127250503639146E-3</v>
      </c>
      <c r="G12" s="61">
        <f>'Raw Data'!B39-Analysis!D12</f>
        <v>12.522521781383105</v>
      </c>
      <c r="H12" s="31">
        <f t="shared" si="0"/>
        <v>1.7629500995275076</v>
      </c>
      <c r="J12" s="65">
        <v>18.883233719365286</v>
      </c>
      <c r="K12" s="66">
        <f t="shared" si="2"/>
        <v>-8.5027457699890618E-2</v>
      </c>
      <c r="L12" s="50">
        <f t="shared" si="3"/>
        <v>2.1228197873177042</v>
      </c>
    </row>
    <row r="13" spans="1:12">
      <c r="A13">
        <v>4</v>
      </c>
      <c r="B13" t="s">
        <v>117</v>
      </c>
      <c r="C13">
        <v>1</v>
      </c>
      <c r="D13" s="5">
        <f>AVERAGE('Raw Data'!B8,'Raw Data'!B20)</f>
        <v>19.035998354185914</v>
      </c>
      <c r="E13" s="5">
        <f>STDEV('Raw Data'!B8,'Raw Data'!B20)</f>
        <v>2.100874250945111E-2</v>
      </c>
      <c r="F13" s="26">
        <f t="shared" si="1"/>
        <v>1.1036322928044066E-3</v>
      </c>
      <c r="G13" s="60">
        <f>'Raw Data'!B32-Analysis!D13</f>
        <v>14.591862336874541</v>
      </c>
      <c r="H13" s="7">
        <f t="shared" si="0"/>
        <v>1.4950560237636044</v>
      </c>
      <c r="J13" s="62">
        <v>18.565248911341307</v>
      </c>
      <c r="K13" s="63">
        <f t="shared" si="2"/>
        <v>0.47074944284460685</v>
      </c>
      <c r="L13" s="46">
        <f t="shared" si="3"/>
        <v>1.4441343865593608</v>
      </c>
    </row>
    <row r="14" spans="1:12">
      <c r="A14">
        <v>4</v>
      </c>
      <c r="B14" t="s">
        <v>117</v>
      </c>
      <c r="C14">
        <v>2</v>
      </c>
      <c r="D14" s="5">
        <f>AVERAGE('Raw Data'!B12,'Raw Data'!B24)</f>
        <v>19.521364471332642</v>
      </c>
      <c r="E14" s="5">
        <f>STDEV('Raw Data'!B12,'Raw Data'!B24)</f>
        <v>0.33483182894348273</v>
      </c>
      <c r="F14" s="26">
        <f t="shared" si="1"/>
        <v>1.7152070975119966E-2</v>
      </c>
      <c r="G14" s="60">
        <f>'Raw Data'!B36-Analysis!D14</f>
        <v>11.37272502512679</v>
      </c>
      <c r="H14" s="7">
        <f t="shared" si="0"/>
        <v>1.0679420989374455</v>
      </c>
      <c r="J14" s="62">
        <v>18.847819542518515</v>
      </c>
      <c r="K14" s="63">
        <f t="shared" si="2"/>
        <v>0.67354492881412753</v>
      </c>
      <c r="L14" s="46">
        <f t="shared" si="3"/>
        <v>1.2547583224602104</v>
      </c>
    </row>
    <row r="15" spans="1:12">
      <c r="A15" s="30">
        <v>4</v>
      </c>
      <c r="B15" s="30" t="s">
        <v>117</v>
      </c>
      <c r="C15" s="30">
        <v>3</v>
      </c>
      <c r="D15" s="31">
        <f>AVERAGE('Raw Data'!B16,'Raw Data'!B28)</f>
        <v>19.013513042388787</v>
      </c>
      <c r="E15" s="31">
        <f>STDEV('Raw Data'!B16,'Raw Data'!B28)</f>
        <v>0.13831106474146385</v>
      </c>
      <c r="F15" s="32">
        <f t="shared" si="1"/>
        <v>7.2743561083694905E-3</v>
      </c>
      <c r="G15" s="61">
        <f>'Raw Data'!B40-Analysis!D14</f>
        <v>11.9201080280219</v>
      </c>
      <c r="H15" s="31">
        <f t="shared" si="0"/>
        <v>1.5185399449752288</v>
      </c>
      <c r="J15" s="62">
        <v>18.358174359681009</v>
      </c>
      <c r="K15" s="63">
        <f t="shared" si="2"/>
        <v>0.65533868270777873</v>
      </c>
      <c r="L15" s="46">
        <f t="shared" si="3"/>
        <v>1.2706932153993624</v>
      </c>
    </row>
    <row r="16" spans="1:12">
      <c r="F16" s="26"/>
    </row>
    <row r="17" spans="1:14" ht="27" thickBot="1">
      <c r="A17" s="33"/>
      <c r="B17" s="36" t="s">
        <v>9</v>
      </c>
      <c r="C17" s="33"/>
      <c r="D17" s="34" t="s">
        <v>11</v>
      </c>
      <c r="E17" s="34" t="s">
        <v>102</v>
      </c>
      <c r="F17" s="34" t="s">
        <v>109</v>
      </c>
      <c r="G17" s="37"/>
      <c r="H17" s="34" t="s">
        <v>12</v>
      </c>
      <c r="I17" s="35" t="s">
        <v>118</v>
      </c>
      <c r="L17" s="34" t="s">
        <v>12</v>
      </c>
      <c r="M17" s="35" t="s">
        <v>118</v>
      </c>
    </row>
    <row r="18" spans="1:14">
      <c r="A18">
        <v>1</v>
      </c>
      <c r="B18" t="s">
        <v>96</v>
      </c>
      <c r="D18" s="6">
        <f>AVERAGE(D4:D6)</f>
        <v>19.616197901279218</v>
      </c>
      <c r="E18" s="2">
        <f>STDEV(D4:D6)</f>
        <v>8.8506875918005878E-2</v>
      </c>
      <c r="F18" s="29">
        <f>E18/D18</f>
        <v>4.5119281709649827E-3</v>
      </c>
      <c r="H18" s="69">
        <f>GEOMEAN(H4:H6)</f>
        <v>0.99999999999999911</v>
      </c>
      <c r="L18" s="64">
        <f>GEOMEAN(L4:L6)</f>
        <v>1</v>
      </c>
    </row>
    <row r="19" spans="1:14">
      <c r="A19">
        <v>2</v>
      </c>
      <c r="B19" t="s">
        <v>97</v>
      </c>
      <c r="D19" s="6">
        <f>AVERAGE(D7:D9)</f>
        <v>18.757716910836752</v>
      </c>
      <c r="E19" s="2">
        <f>STDEV(D7:D9)</f>
        <v>9.8935950083495414E-2</v>
      </c>
      <c r="F19" s="29">
        <f t="shared" ref="F19:F21" si="4">E19/D19</f>
        <v>5.2744132217038579E-3</v>
      </c>
      <c r="H19" s="69">
        <f>GEOMEAN(H7:H9)</f>
        <v>1.8131282676095184</v>
      </c>
      <c r="I19" s="4">
        <f>TTEST(D4:D6,D7:D9,2,2)</f>
        <v>3.6170570085683408E-4</v>
      </c>
      <c r="J19" s="73"/>
      <c r="L19" s="69">
        <f>GEOMEAN(L7:L9)</f>
        <v>2.2365068256577567</v>
      </c>
      <c r="M19" s="4">
        <f>TTEST(K4:K6,K7:K9,2,2)</f>
        <v>3.0863069377911455E-5</v>
      </c>
    </row>
    <row r="20" spans="1:14">
      <c r="A20">
        <v>3</v>
      </c>
      <c r="B20" t="s">
        <v>98</v>
      </c>
      <c r="D20" s="6">
        <f>AVERAGE(D10:D12)</f>
        <v>18.881139612910207</v>
      </c>
      <c r="E20" s="2">
        <f>STDEV(D10:D12)</f>
        <v>0.15117823142445286</v>
      </c>
      <c r="F20" s="29">
        <f t="shared" si="4"/>
        <v>8.0068382800942226E-3</v>
      </c>
      <c r="H20" s="69">
        <f>GEOMEAN(H10:H12)</f>
        <v>1.6644647164648532</v>
      </c>
      <c r="I20" s="4">
        <f>TTEST(D4:D6,D10:D12,2,2)</f>
        <v>1.9039192537876374E-3</v>
      </c>
      <c r="J20" s="73"/>
      <c r="L20" s="69">
        <f>GEOMEAN(L10:L12)</f>
        <v>2.0102510379673268</v>
      </c>
      <c r="M20" s="4">
        <f>TTEST(K4:K6,K10:K12,2,2)</f>
        <v>3.0007332386989676E-4</v>
      </c>
    </row>
    <row r="21" spans="1:14">
      <c r="A21">
        <v>4</v>
      </c>
      <c r="B21" t="s">
        <v>99</v>
      </c>
      <c r="D21" s="6">
        <f>AVERAGE(D13:D15)</f>
        <v>19.190291955969112</v>
      </c>
      <c r="E21" s="2">
        <f>STDEV(D13:D15)</f>
        <v>0.28693754570219082</v>
      </c>
      <c r="F21" s="29">
        <f t="shared" si="4"/>
        <v>1.4952224091251479E-2</v>
      </c>
      <c r="H21" s="73">
        <f>GEOMEAN(H13:H15)</f>
        <v>1.3434158405591126</v>
      </c>
      <c r="I21" s="4">
        <f>TTEST(D4:D6,D13:D15,2,2)</f>
        <v>6.9939481718043137E-2</v>
      </c>
      <c r="J21" s="73"/>
      <c r="L21" s="73">
        <f>GEOMEAN(L13:L15)</f>
        <v>1.320493096490629</v>
      </c>
      <c r="M21" s="4">
        <f>TTEST(K4:K6,K13:K15,2,2)</f>
        <v>4.4076323049828609E-3</v>
      </c>
      <c r="N21" s="73"/>
    </row>
    <row r="40" spans="1:20" ht="14" thickBot="1">
      <c r="A40" s="33"/>
      <c r="B40" s="33"/>
      <c r="C40" s="33"/>
      <c r="D40" s="37"/>
      <c r="E40" s="37"/>
      <c r="F40" s="37"/>
      <c r="G40" s="37"/>
      <c r="H40" s="37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ht="25">
      <c r="A41" s="3" t="s">
        <v>121</v>
      </c>
      <c r="C41" s="41" t="s">
        <v>1</v>
      </c>
      <c r="D41" s="28"/>
    </row>
    <row r="42" spans="1:20">
      <c r="A42" s="3"/>
      <c r="C42" s="27"/>
      <c r="D42" s="28"/>
      <c r="G42" s="38" t="s">
        <v>6</v>
      </c>
      <c r="H42" s="39">
        <f>AVERAGE(D44:D46)</f>
        <v>32.852238601529983</v>
      </c>
      <c r="K42" s="48" t="s">
        <v>3</v>
      </c>
      <c r="L42" s="49">
        <f>AVERAGE(K44:K46)</f>
        <v>14.236995144185826</v>
      </c>
    </row>
    <row r="43" spans="1:20" ht="40" thickBot="1">
      <c r="A43" s="33"/>
      <c r="B43" s="33"/>
      <c r="C43" s="33"/>
      <c r="D43" s="34" t="s">
        <v>101</v>
      </c>
      <c r="E43" s="34" t="s">
        <v>102</v>
      </c>
      <c r="F43" s="34" t="s">
        <v>109</v>
      </c>
      <c r="G43" s="34" t="s">
        <v>103</v>
      </c>
      <c r="H43" s="35" t="s">
        <v>10</v>
      </c>
      <c r="J43" s="45" t="s">
        <v>123</v>
      </c>
      <c r="K43" s="45" t="s">
        <v>119</v>
      </c>
      <c r="L43" s="47" t="s">
        <v>2</v>
      </c>
    </row>
    <row r="44" spans="1:20">
      <c r="A44">
        <v>1</v>
      </c>
      <c r="B44" t="s">
        <v>111</v>
      </c>
      <c r="C44">
        <v>1</v>
      </c>
      <c r="D44" s="7">
        <f>AVERAGE('Raw Data'!B41,'Raw Data'!B53)</f>
        <v>33.553698474866657</v>
      </c>
      <c r="E44" s="7">
        <f>STDEV('Raw Data'!B41,'Raw Data'!B53)</f>
        <v>0.48926440672873578</v>
      </c>
      <c r="F44" s="26">
        <f>E44/D44</f>
        <v>1.4581534345467714E-2</v>
      </c>
      <c r="G44" s="40" t="e">
        <f>'Raw Data'!B65-Analysis!D44</f>
        <v>#VALUE!</v>
      </c>
      <c r="H44" s="7">
        <f>POWER(2,($H$42-D44))</f>
        <v>0.61494961984692309</v>
      </c>
      <c r="J44" s="62">
        <v>18.676321728655278</v>
      </c>
      <c r="K44" s="46">
        <f>D44-J44</f>
        <v>14.877376746211379</v>
      </c>
      <c r="L44" s="46">
        <f t="shared" ref="L44:L55" si="5">POWER(2,($L$42-K44))</f>
        <v>0.6415432340663032</v>
      </c>
    </row>
    <row r="45" spans="1:20">
      <c r="A45">
        <v>1</v>
      </c>
      <c r="B45" t="s">
        <v>111</v>
      </c>
      <c r="C45">
        <v>2</v>
      </c>
      <c r="D45" s="7">
        <f>AVERAGE('Raw Data'!B45,'Raw Data'!B57)</f>
        <v>32.996573175623766</v>
      </c>
      <c r="E45" s="7">
        <f>STDEV('Raw Data'!B45,'Raw Data'!B57)</f>
        <v>0.68100770440721947</v>
      </c>
      <c r="F45" s="26">
        <f t="shared" ref="F45:F55" si="6">E45/D45</f>
        <v>2.0638740295319948E-2</v>
      </c>
      <c r="G45" s="40" t="e">
        <f>'Raw Data'!B69-Analysis!D45</f>
        <v>#VALUE!</v>
      </c>
      <c r="H45" s="7">
        <f t="shared" ref="H45:H55" si="7">POWER(2,($H$42-D45))</f>
        <v>0.90479660799240935</v>
      </c>
      <c r="J45" s="62">
        <v>18.598851705644861</v>
      </c>
      <c r="K45" s="46">
        <f t="shared" ref="K45:K55" si="8">D45-J45</f>
        <v>14.397721469978904</v>
      </c>
      <c r="L45" s="46">
        <f t="shared" si="5"/>
        <v>0.89457458335994933</v>
      </c>
    </row>
    <row r="46" spans="1:20">
      <c r="A46" s="30">
        <v>1</v>
      </c>
      <c r="B46" s="30" t="s">
        <v>111</v>
      </c>
      <c r="C46" s="30">
        <v>3</v>
      </c>
      <c r="D46" s="31">
        <f>AVERAGE('Raw Data'!B49,'Raw Data'!B61)</f>
        <v>32.006444154099519</v>
      </c>
      <c r="E46" s="31">
        <f>STDEV('Raw Data'!B49,'Raw Data'!B61)</f>
        <v>0.94290183035809627</v>
      </c>
      <c r="F46" s="32">
        <f t="shared" si="6"/>
        <v>2.9459749599748196E-2</v>
      </c>
      <c r="G46" s="42" t="e">
        <f>'Raw Data'!B73-Analysis!D46</f>
        <v>#VALUE!</v>
      </c>
      <c r="H46" s="42">
        <f t="shared" si="7"/>
        <v>1.797254165469296</v>
      </c>
      <c r="J46" s="65">
        <v>18.570556937732327</v>
      </c>
      <c r="K46" s="50">
        <f t="shared" si="8"/>
        <v>13.435887216367192</v>
      </c>
      <c r="L46" s="50">
        <f t="shared" si="5"/>
        <v>1.7424387310119256</v>
      </c>
    </row>
    <row r="47" spans="1:20">
      <c r="A47">
        <v>2</v>
      </c>
      <c r="B47" t="s">
        <v>113</v>
      </c>
      <c r="C47">
        <v>1</v>
      </c>
      <c r="D47" s="7">
        <f>AVERAGE('Raw Data'!B42,'Raw Data'!B54)</f>
        <v>29.443276953983634</v>
      </c>
      <c r="E47" s="7">
        <f>STDEV('Raw Data'!B42,'Raw Data'!B54)</f>
        <v>8.7245874373660312E-2</v>
      </c>
      <c r="F47" s="26">
        <f t="shared" si="6"/>
        <v>2.9631849236759658E-3</v>
      </c>
      <c r="G47" s="40" t="e">
        <f>'Raw Data'!B66-Analysis!D47</f>
        <v>#VALUE!</v>
      </c>
      <c r="H47" s="7">
        <f t="shared" si="7"/>
        <v>10.621838893455141</v>
      </c>
      <c r="J47" s="62">
        <v>18.717761369791102</v>
      </c>
      <c r="K47" s="46">
        <f t="shared" si="8"/>
        <v>10.725515584192532</v>
      </c>
      <c r="L47" s="46">
        <f t="shared" si="5"/>
        <v>11.40409106760778</v>
      </c>
    </row>
    <row r="48" spans="1:20">
      <c r="A48">
        <v>2</v>
      </c>
      <c r="B48" t="s">
        <v>113</v>
      </c>
      <c r="C48">
        <v>2</v>
      </c>
      <c r="D48" s="7">
        <f>AVERAGE('Raw Data'!B46,'Raw Data'!B58)</f>
        <v>29.308195891229005</v>
      </c>
      <c r="E48" s="7">
        <f>STDEV('Raw Data'!B46,'Raw Data'!B58)</f>
        <v>0.24914063216289264</v>
      </c>
      <c r="F48" s="26">
        <f t="shared" si="6"/>
        <v>8.5007154001400815E-3</v>
      </c>
      <c r="G48" s="40" t="e">
        <f>'Raw Data'!B70-Analysis!D48</f>
        <v>#VALUE!</v>
      </c>
      <c r="H48" s="7">
        <f t="shared" si="7"/>
        <v>11.664420345041433</v>
      </c>
      <c r="J48" s="62">
        <v>19.081357683432707</v>
      </c>
      <c r="K48" s="46">
        <f t="shared" si="8"/>
        <v>10.226838207796298</v>
      </c>
      <c r="L48" s="46">
        <f t="shared" si="5"/>
        <v>16.11304148248653</v>
      </c>
    </row>
    <row r="49" spans="1:14">
      <c r="A49" s="30">
        <v>2</v>
      </c>
      <c r="B49" s="30" t="s">
        <v>113</v>
      </c>
      <c r="C49" s="30">
        <v>3</v>
      </c>
      <c r="D49" s="31">
        <f>AVERAGE('Raw Data'!B50,'Raw Data'!B62)</f>
        <v>29.265937410295898</v>
      </c>
      <c r="E49" s="31">
        <f>STDEV('Raw Data'!B50,'Raw Data'!B62)</f>
        <v>0.52389297521152001</v>
      </c>
      <c r="F49" s="32">
        <f t="shared" si="6"/>
        <v>1.7901117188448983E-2</v>
      </c>
      <c r="G49" s="42" t="e">
        <f>'Raw Data'!B74-Analysis!D49</f>
        <v>#VALUE!</v>
      </c>
      <c r="H49" s="42">
        <f t="shared" si="7"/>
        <v>12.011140082351259</v>
      </c>
      <c r="J49" s="65">
        <v>18.95490983153303</v>
      </c>
      <c r="K49" s="50">
        <f t="shared" si="8"/>
        <v>10.311027578762868</v>
      </c>
      <c r="L49" s="50">
        <f t="shared" si="5"/>
        <v>15.199664404280185</v>
      </c>
    </row>
    <row r="50" spans="1:14">
      <c r="A50">
        <v>3</v>
      </c>
      <c r="B50" t="s">
        <v>115</v>
      </c>
      <c r="C50">
        <v>1</v>
      </c>
      <c r="D50" s="7">
        <f>AVERAGE('Raw Data'!B43,'Raw Data'!B55)</f>
        <v>23.978101849816294</v>
      </c>
      <c r="E50" s="7">
        <f>STDEV('Raw Data'!B43,'Raw Data'!B55)</f>
        <v>0.1734173517771018</v>
      </c>
      <c r="F50" s="26">
        <f t="shared" si="6"/>
        <v>7.2323219270348715E-3</v>
      </c>
      <c r="G50" s="40" t="e">
        <f>'Raw Data'!B67-Analysis!D50</f>
        <v>#VALUE!</v>
      </c>
      <c r="H50" s="7">
        <f t="shared" si="7"/>
        <v>469.22522138576625</v>
      </c>
      <c r="J50" s="62">
        <v>18.897715825781347</v>
      </c>
      <c r="K50" s="46">
        <f t="shared" si="8"/>
        <v>5.0803860240349472</v>
      </c>
      <c r="L50" s="46">
        <f t="shared" si="5"/>
        <v>570.70805695943636</v>
      </c>
    </row>
    <row r="51" spans="1:14">
      <c r="A51">
        <v>3</v>
      </c>
      <c r="B51" t="s">
        <v>115</v>
      </c>
      <c r="C51">
        <v>2</v>
      </c>
      <c r="D51" s="7">
        <f>AVERAGE('Raw Data'!B47,'Raw Data'!B59)</f>
        <v>23.79849109406571</v>
      </c>
      <c r="E51" s="7">
        <f>STDEV('Raw Data'!B47,'Raw Data'!B59)</f>
        <v>0.11893196912777075</v>
      </c>
      <c r="F51" s="26">
        <f t="shared" si="6"/>
        <v>4.9974583958991891E-3</v>
      </c>
      <c r="G51" s="40" t="e">
        <f>'Raw Data'!B71-Analysis!D51</f>
        <v>#VALUE!</v>
      </c>
      <c r="H51" s="7">
        <f t="shared" si="7"/>
        <v>531.43428967785621</v>
      </c>
      <c r="J51" s="62">
        <v>18.88173298631353</v>
      </c>
      <c r="K51" s="46">
        <f t="shared" si="8"/>
        <v>4.9167581077521803</v>
      </c>
      <c r="L51" s="46">
        <f t="shared" si="5"/>
        <v>639.25026195387841</v>
      </c>
    </row>
    <row r="52" spans="1:14">
      <c r="A52" s="30">
        <v>3</v>
      </c>
      <c r="B52" s="30" t="s">
        <v>115</v>
      </c>
      <c r="C52" s="30">
        <v>3</v>
      </c>
      <c r="D52" s="31">
        <f>AVERAGE('Raw Data'!B51,'Raw Data'!B63)</f>
        <v>23.778823859987114</v>
      </c>
      <c r="E52" s="31">
        <f>STDEV('Raw Data'!B51,'Raw Data'!B63)</f>
        <v>5.015763647308881E-2</v>
      </c>
      <c r="F52" s="32">
        <f t="shared" si="6"/>
        <v>2.1093405110540228E-3</v>
      </c>
      <c r="G52" s="42" t="e">
        <f>'Raw Data'!B75-Analysis!D52</f>
        <v>#VALUE!</v>
      </c>
      <c r="H52" s="42">
        <f t="shared" si="7"/>
        <v>538.72856072678144</v>
      </c>
      <c r="J52" s="65">
        <v>18.883233719365286</v>
      </c>
      <c r="K52" s="50">
        <f t="shared" si="8"/>
        <v>4.8955901406218274</v>
      </c>
      <c r="L52" s="50">
        <f t="shared" si="5"/>
        <v>648.69881967192475</v>
      </c>
    </row>
    <row r="53" spans="1:14">
      <c r="A53">
        <v>4</v>
      </c>
      <c r="B53" t="s">
        <v>117</v>
      </c>
      <c r="C53">
        <v>1</v>
      </c>
      <c r="D53" s="7">
        <f>AVERAGE('Raw Data'!B44,'Raw Data'!B56)</f>
        <v>31.707057697763567</v>
      </c>
      <c r="E53" s="7">
        <f>STDEV('Raw Data'!B44,'Raw Data'!B56)</f>
        <v>0.51916348030865445</v>
      </c>
      <c r="F53" s="26">
        <f t="shared" si="6"/>
        <v>1.6373751398108229E-2</v>
      </c>
      <c r="G53" s="40" t="e">
        <f>'Raw Data'!B68-Analysis!D53</f>
        <v>#VALUE!</v>
      </c>
      <c r="H53" s="7">
        <f t="shared" si="7"/>
        <v>2.2117386256523996</v>
      </c>
      <c r="J53" s="62">
        <v>18.565248911341307</v>
      </c>
      <c r="K53" s="46">
        <f t="shared" si="8"/>
        <v>13.14180878642226</v>
      </c>
      <c r="L53" s="46">
        <f t="shared" si="5"/>
        <v>2.1364067651094283</v>
      </c>
    </row>
    <row r="54" spans="1:14">
      <c r="A54">
        <v>4</v>
      </c>
      <c r="B54" t="s">
        <v>117</v>
      </c>
      <c r="C54">
        <v>2</v>
      </c>
      <c r="D54" s="7">
        <f>AVERAGE('Raw Data'!B48,'Raw Data'!B60)</f>
        <v>31.621140812665104</v>
      </c>
      <c r="E54" s="7">
        <f>STDEV('Raw Data'!B48,'Raw Data'!B60)</f>
        <v>4.3546234902280996E-2</v>
      </c>
      <c r="F54" s="26">
        <f t="shared" si="6"/>
        <v>1.3771240942970526E-3</v>
      </c>
      <c r="G54" s="40" t="e">
        <f>'Raw Data'!B72-Analysis!D54</f>
        <v>#VALUE!</v>
      </c>
      <c r="H54" s="7">
        <f t="shared" si="7"/>
        <v>2.3474554665750387</v>
      </c>
      <c r="J54" s="62">
        <v>18.847819542518515</v>
      </c>
      <c r="K54" s="46">
        <f t="shared" si="8"/>
        <v>12.773321270146589</v>
      </c>
      <c r="L54" s="46">
        <f t="shared" si="5"/>
        <v>2.7580982959847451</v>
      </c>
    </row>
    <row r="55" spans="1:14">
      <c r="A55" s="30">
        <v>4</v>
      </c>
      <c r="B55" s="30" t="s">
        <v>117</v>
      </c>
      <c r="C55" s="30">
        <v>3</v>
      </c>
      <c r="D55" s="31">
        <f>AVERAGE('Raw Data'!B52,'Raw Data'!B64)</f>
        <v>31.967755238787383</v>
      </c>
      <c r="E55" s="31">
        <f>STDEV('Raw Data'!B52,'Raw Data'!B64)</f>
        <v>0.47539817682778168</v>
      </c>
      <c r="F55" s="32">
        <f t="shared" si="6"/>
        <v>1.4871177950304362E-2</v>
      </c>
      <c r="G55" s="42" t="e">
        <f>'Raw Data'!B76-Analysis!D55</f>
        <v>#VALUE!</v>
      </c>
      <c r="H55" s="7">
        <f t="shared" si="7"/>
        <v>1.846103402998327</v>
      </c>
      <c r="J55" s="62">
        <v>18.358174359681009</v>
      </c>
      <c r="K55" s="46">
        <f t="shared" si="8"/>
        <v>13.609580879106375</v>
      </c>
      <c r="L55" s="46">
        <f t="shared" si="5"/>
        <v>1.5447937848970523</v>
      </c>
    </row>
    <row r="56" spans="1:14">
      <c r="F56" s="26"/>
    </row>
    <row r="57" spans="1:14" ht="27" thickBot="1">
      <c r="A57" s="33"/>
      <c r="B57" s="36" t="s">
        <v>9</v>
      </c>
      <c r="C57" s="33"/>
      <c r="D57" s="34" t="s">
        <v>11</v>
      </c>
      <c r="E57" s="34" t="s">
        <v>102</v>
      </c>
      <c r="F57" s="34" t="s">
        <v>109</v>
      </c>
      <c r="G57" s="37"/>
      <c r="H57" s="34" t="s">
        <v>12</v>
      </c>
      <c r="I57" s="35" t="s">
        <v>118</v>
      </c>
      <c r="L57" s="34" t="s">
        <v>12</v>
      </c>
      <c r="M57" s="35" t="s">
        <v>118</v>
      </c>
    </row>
    <row r="58" spans="1:14">
      <c r="A58">
        <v>1</v>
      </c>
      <c r="B58" t="s">
        <v>96</v>
      </c>
      <c r="D58" s="7">
        <f>AVERAGE(D44:D46)</f>
        <v>32.852238601529983</v>
      </c>
      <c r="E58" s="2">
        <f>STDEV(D44:D46)</f>
        <v>0.78366021670256525</v>
      </c>
      <c r="F58" s="29">
        <f>E58/D58</f>
        <v>2.3854088794608624E-2</v>
      </c>
      <c r="H58" s="64">
        <f>GEOMEAN(H44:H46)</f>
        <v>1.0000000000000016</v>
      </c>
      <c r="L58" s="64">
        <f>GEOMEAN(L44:L46)</f>
        <v>1.0000000000000009</v>
      </c>
    </row>
    <row r="59" spans="1:14">
      <c r="A59">
        <v>2</v>
      </c>
      <c r="B59" t="s">
        <v>97</v>
      </c>
      <c r="D59" s="7">
        <f>AVERAGE(D47:D49)</f>
        <v>29.339136751836179</v>
      </c>
      <c r="E59" s="2">
        <f>STDEV(D47:D49)</f>
        <v>9.2630076542873002E-2</v>
      </c>
      <c r="F59" s="29">
        <f t="shared" ref="F59:F61" si="9">E59/D59</f>
        <v>3.1572188822861593E-3</v>
      </c>
      <c r="H59" s="73">
        <f>GEOMEAN(H47:H49)</f>
        <v>11.416922015774219</v>
      </c>
      <c r="I59" s="4">
        <f>TTEST(D44:D46,D47:D49,2,2)</f>
        <v>1.5223652870690106E-3</v>
      </c>
      <c r="J59" s="73"/>
      <c r="L59" s="73">
        <f>GEOMEAN(L47:L49)</f>
        <v>14.082855842265436</v>
      </c>
      <c r="M59" s="4">
        <f>TTEST(K44:K46,K47:K49,2,2)</f>
        <v>1.0689476003412704E-3</v>
      </c>
      <c r="N59" s="73"/>
    </row>
    <row r="60" spans="1:14">
      <c r="A60">
        <v>3</v>
      </c>
      <c r="B60" t="s">
        <v>98</v>
      </c>
      <c r="D60" s="7">
        <f>AVERAGE(D50:D52)</f>
        <v>23.851805601289708</v>
      </c>
      <c r="E60" s="2">
        <f>STDEV(D50:D52)</f>
        <v>0.10981692409573404</v>
      </c>
      <c r="F60" s="29">
        <f t="shared" si="9"/>
        <v>4.6041346274344969E-3</v>
      </c>
      <c r="H60" s="73">
        <f>GEOMEAN(H50:H52)</f>
        <v>512.15369110533834</v>
      </c>
      <c r="I60" s="4">
        <f>TTEST(D44:D46,D50:D52,2,2)</f>
        <v>3.9159241228525059E-5</v>
      </c>
      <c r="L60" s="73">
        <f>GEOMEAN(L50:L52)</f>
        <v>618.551705517659</v>
      </c>
      <c r="M60" s="4">
        <f>TTEST(K44:K46,K50:K52,2,2)</f>
        <v>2.6804147945281297E-5</v>
      </c>
    </row>
    <row r="61" spans="1:14">
      <c r="A61">
        <v>4</v>
      </c>
      <c r="B61" t="s">
        <v>99</v>
      </c>
      <c r="D61" s="7">
        <f>AVERAGE(D53:D55)</f>
        <v>31.765317916405351</v>
      </c>
      <c r="E61" s="2">
        <f>STDEV(D53:D55)</f>
        <v>0.18050229889420966</v>
      </c>
      <c r="F61" s="29">
        <f t="shared" si="9"/>
        <v>5.682370293576957E-3</v>
      </c>
      <c r="H61" s="68">
        <f>GEOMEAN(H53:H55)</f>
        <v>2.1242015877999889</v>
      </c>
      <c r="I61" s="4">
        <f>TTEST(D44:D46,D53:D55,2,2)</f>
        <v>7.9289633825789546E-2</v>
      </c>
      <c r="L61" s="67">
        <f>GEOMEAN(L53:L55)</f>
        <v>2.087956273522062</v>
      </c>
      <c r="M61" s="4">
        <f>TTEST(K44:K46,K53:K55,2,2)</f>
        <v>9.5136085108144211E-2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sheetCalcPr fullCalcOnLoad="1"/>
  <phoneticPr fontId="4" type="noConversion"/>
  <conditionalFormatting sqref="I19:I21 I59:I61 M59:M61 M19:M21">
    <cfRule type="cellIs" dxfId="1" priority="0" stopIfTrue="1" operator="lessThanOrEqual">
      <formula>0.05</formula>
    </cfRule>
  </conditionalFormatting>
  <conditionalFormatting sqref="G44:G55 G4:G15">
    <cfRule type="cellIs" dxfId="0" priority="0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#44_x000D_RWPE1 Endpoint Comparison&amp;R&amp;14 11/15/12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9"/>
  <sheetViews>
    <sheetView workbookViewId="0">
      <selection activeCell="K32" sqref="K32"/>
    </sheetView>
  </sheetViews>
  <sheetFormatPr baseColWidth="10" defaultRowHeight="13"/>
  <sheetData>
    <row r="1" spans="1:8">
      <c r="A1" s="14" t="s">
        <v>8</v>
      </c>
    </row>
    <row r="2" spans="1:8">
      <c r="A2" s="14"/>
      <c r="B2" t="s">
        <v>4</v>
      </c>
      <c r="C2" t="s">
        <v>4</v>
      </c>
      <c r="D2" t="s">
        <v>5</v>
      </c>
      <c r="F2" t="s">
        <v>120</v>
      </c>
    </row>
    <row r="3" spans="1:8">
      <c r="B3" s="43">
        <v>39709</v>
      </c>
      <c r="C3" s="43">
        <v>39710</v>
      </c>
      <c r="D3" s="43">
        <v>39710</v>
      </c>
      <c r="H3" s="43">
        <v>39765</v>
      </c>
    </row>
    <row r="4" spans="1:8">
      <c r="A4" t="s">
        <v>110</v>
      </c>
      <c r="B4" s="44">
        <v>18.217810097372912</v>
      </c>
      <c r="C4" s="44">
        <v>18.761440820421718</v>
      </c>
      <c r="D4" s="44">
        <v>18.5498190637081</v>
      </c>
      <c r="F4" s="44">
        <f>AVERAGE(C4,D4)</f>
        <v>18.655629942064909</v>
      </c>
      <c r="H4" s="71">
        <v>18.676321728655278</v>
      </c>
    </row>
    <row r="5" spans="1:8">
      <c r="A5" t="s">
        <v>110</v>
      </c>
      <c r="B5" s="44">
        <v>18.807262508065744</v>
      </c>
      <c r="C5" s="44">
        <v>18.92219597877919</v>
      </c>
      <c r="D5" s="44">
        <v>18.808740804304016</v>
      </c>
      <c r="F5" s="44">
        <f t="shared" ref="F5:F15" si="0">AVERAGE(C5,D5)</f>
        <v>18.865468391541604</v>
      </c>
      <c r="H5" s="71">
        <v>18.598851705644861</v>
      </c>
    </row>
    <row r="6" spans="1:8">
      <c r="A6" t="s">
        <v>110</v>
      </c>
      <c r="B6" s="44">
        <v>18.48128509652507</v>
      </c>
      <c r="C6" s="44">
        <v>18.732492463197268</v>
      </c>
      <c r="D6" s="44">
        <v>18.601744185425929</v>
      </c>
      <c r="F6" s="44">
        <f t="shared" si="0"/>
        <v>18.667118324311598</v>
      </c>
      <c r="H6" s="71">
        <v>18.570556937732327</v>
      </c>
    </row>
    <row r="7" spans="1:8">
      <c r="A7" t="s">
        <v>112</v>
      </c>
      <c r="B7" s="44">
        <v>18.790362129136387</v>
      </c>
      <c r="C7" s="44">
        <v>19.021807791398871</v>
      </c>
      <c r="D7" s="44">
        <v>18.997854791937257</v>
      </c>
      <c r="F7" s="44">
        <f t="shared" si="0"/>
        <v>19.009831291668064</v>
      </c>
      <c r="H7" s="71">
        <v>18.717761369791102</v>
      </c>
    </row>
    <row r="8" spans="1:8">
      <c r="A8" t="s">
        <v>112</v>
      </c>
      <c r="B8" s="44">
        <v>19.057852686063896</v>
      </c>
      <c r="C8" s="44">
        <v>19.317050783082529</v>
      </c>
      <c r="D8" s="44">
        <v>19.132175656372269</v>
      </c>
      <c r="F8" s="44">
        <f t="shared" si="0"/>
        <v>19.224613219727399</v>
      </c>
      <c r="H8" s="71">
        <v>19.081357683432707</v>
      </c>
    </row>
    <row r="9" spans="1:8">
      <c r="A9" t="s">
        <v>112</v>
      </c>
      <c r="B9" s="44">
        <v>19.037753026423363</v>
      </c>
      <c r="C9" s="44">
        <v>19.134962448997605</v>
      </c>
      <c r="D9" s="44">
        <v>19.165884669827431</v>
      </c>
      <c r="F9" s="44">
        <f t="shared" si="0"/>
        <v>19.150423559412516</v>
      </c>
      <c r="H9" s="71">
        <v>18.95490983153303</v>
      </c>
    </row>
    <row r="10" spans="1:8">
      <c r="A10" t="s">
        <v>114</v>
      </c>
      <c r="B10" s="44">
        <v>18.9103242850871</v>
      </c>
      <c r="C10" s="44">
        <v>19.122634845724768</v>
      </c>
      <c r="D10" s="44">
        <v>19.05433033340098</v>
      </c>
      <c r="F10" s="44">
        <f t="shared" si="0"/>
        <v>19.088482589562872</v>
      </c>
      <c r="H10" s="71">
        <v>18.897715825781347</v>
      </c>
    </row>
    <row r="11" spans="1:8">
      <c r="A11" t="s">
        <v>114</v>
      </c>
      <c r="B11" s="44">
        <v>19.099949859607896</v>
      </c>
      <c r="C11" s="44">
        <v>19.427112671954148</v>
      </c>
      <c r="D11" s="44">
        <v>19.18716018004428</v>
      </c>
      <c r="F11" s="44">
        <f t="shared" si="0"/>
        <v>19.307136425999214</v>
      </c>
      <c r="H11" s="71">
        <v>18.88173298631353</v>
      </c>
    </row>
    <row r="12" spans="1:8">
      <c r="A12" t="s">
        <v>114</v>
      </c>
      <c r="B12" s="44">
        <v>18.961814350587645</v>
      </c>
      <c r="C12" s="44">
        <v>19.166133892252255</v>
      </c>
      <c r="D12" s="44">
        <v>19.031730590351174</v>
      </c>
      <c r="F12" s="44">
        <f t="shared" si="0"/>
        <v>19.098932241301714</v>
      </c>
      <c r="H12" s="71">
        <v>18.883233719365286</v>
      </c>
    </row>
    <row r="13" spans="1:8">
      <c r="A13" t="s">
        <v>116</v>
      </c>
      <c r="B13" s="44">
        <v>18.593312685043287</v>
      </c>
      <c r="C13" s="44">
        <v>18.895211081594837</v>
      </c>
      <c r="D13" s="44">
        <v>18.991803077484214</v>
      </c>
      <c r="F13" s="44">
        <f t="shared" si="0"/>
        <v>18.943507079539526</v>
      </c>
      <c r="H13" s="71">
        <v>18.565248911341307</v>
      </c>
    </row>
    <row r="14" spans="1:8">
      <c r="A14" t="s">
        <v>116</v>
      </c>
      <c r="B14" s="44">
        <v>18.771909975612139</v>
      </c>
      <c r="C14" s="44">
        <v>19.000458749595719</v>
      </c>
      <c r="D14" s="44">
        <v>18.890641470325196</v>
      </c>
      <c r="F14" s="44">
        <f t="shared" si="0"/>
        <v>18.945550109960458</v>
      </c>
      <c r="H14" s="71">
        <v>18.847819542518515</v>
      </c>
    </row>
    <row r="15" spans="1:8">
      <c r="A15" t="s">
        <v>116</v>
      </c>
      <c r="B15" s="44">
        <v>18.665928392533992</v>
      </c>
      <c r="C15" s="44">
        <v>18.634187546327418</v>
      </c>
      <c r="D15" s="44">
        <v>18.481414863297388</v>
      </c>
      <c r="F15" s="44">
        <f t="shared" si="0"/>
        <v>18.557801204812403</v>
      </c>
      <c r="H15" s="71">
        <v>18.358174359681009</v>
      </c>
    </row>
    <row r="17" spans="2:9">
      <c r="B17" t="s">
        <v>7</v>
      </c>
      <c r="C17" s="44">
        <f>CORREL(B4:B15,C4:C15)</f>
        <v>0.84728501468007567</v>
      </c>
      <c r="D17">
        <f>CORREL(B4:B15,D4:D15)</f>
        <v>0.82943200813841389</v>
      </c>
      <c r="H17" s="70">
        <f>CORREL(B4:B15,H4:H15)</f>
        <v>0.67455698501448202</v>
      </c>
      <c r="I17" s="43">
        <v>39709</v>
      </c>
    </row>
    <row r="18" spans="2:9">
      <c r="D18">
        <f>CORREL(C4:C15,D4:D15)</f>
        <v>0.91710708973981592</v>
      </c>
      <c r="H18" s="70">
        <f>CORREL(C4:C15,H4:H15)</f>
        <v>0.86837596868052513</v>
      </c>
      <c r="I18" s="72">
        <v>39710</v>
      </c>
    </row>
    <row r="19" spans="2:9">
      <c r="H19" s="70">
        <f>CORREL(D4:D15,H4:H15)</f>
        <v>0.80156898179357894</v>
      </c>
      <c r="I19" s="43">
        <v>39710</v>
      </c>
    </row>
  </sheetData>
  <sheetCalcPr fullCalcOnLoad="1"/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2012-11-15T19:49:55Z</cp:lastPrinted>
  <dcterms:created xsi:type="dcterms:W3CDTF">2012-09-19T20:03:48Z</dcterms:created>
  <dcterms:modified xsi:type="dcterms:W3CDTF">2012-11-19T16:09:58Z</dcterms:modified>
</cp:coreProperties>
</file>