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  <sheet name="HKG selection" sheetId="8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" i="2"/>
  <c r="D5"/>
  <c r="D6"/>
  <c r="H2"/>
  <c r="D13"/>
  <c r="H13"/>
  <c r="D14"/>
  <c r="H14"/>
  <c r="D15"/>
  <c r="H15"/>
  <c r="H21"/>
  <c r="J21"/>
  <c r="K4"/>
  <c r="K5"/>
  <c r="K6"/>
  <c r="L2"/>
  <c r="K13"/>
  <c r="L13"/>
  <c r="K14"/>
  <c r="L14"/>
  <c r="K15"/>
  <c r="L15"/>
  <c r="L21"/>
  <c r="N21"/>
  <c r="D10"/>
  <c r="H10"/>
  <c r="D11"/>
  <c r="H11"/>
  <c r="D12"/>
  <c r="H12"/>
  <c r="H20"/>
  <c r="D7"/>
  <c r="H7"/>
  <c r="D8"/>
  <c r="H8"/>
  <c r="D9"/>
  <c r="H9"/>
  <c r="H19"/>
  <c r="G10"/>
  <c r="G15"/>
  <c r="G14"/>
  <c r="G13"/>
  <c r="G12"/>
  <c r="G11"/>
  <c r="G9"/>
  <c r="G8"/>
  <c r="G7"/>
  <c r="G6"/>
  <c r="G5"/>
  <c r="G4"/>
  <c r="L4"/>
  <c r="L5"/>
  <c r="L6"/>
  <c r="K7"/>
  <c r="L7"/>
  <c r="K8"/>
  <c r="L8"/>
  <c r="K9"/>
  <c r="L9"/>
  <c r="K10"/>
  <c r="L10"/>
  <c r="K11"/>
  <c r="L11"/>
  <c r="K12"/>
  <c r="L12"/>
  <c r="M21"/>
  <c r="M20"/>
  <c r="L20"/>
  <c r="M19"/>
  <c r="L19"/>
  <c r="L18"/>
  <c r="E19"/>
  <c r="D19"/>
  <c r="F19"/>
  <c r="E20"/>
  <c r="D20"/>
  <c r="F20"/>
  <c r="E21"/>
  <c r="D21"/>
  <c r="F21"/>
  <c r="E18"/>
  <c r="D18"/>
  <c r="F18"/>
  <c r="H5"/>
  <c r="H6"/>
  <c r="H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18"/>
  <c r="H19" i="8"/>
  <c r="H18"/>
  <c r="H17"/>
  <c r="D18"/>
  <c r="D17"/>
  <c r="C17"/>
  <c r="F5"/>
  <c r="F6"/>
  <c r="F7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<sst xmlns="http://schemas.openxmlformats.org/spreadsheetml/2006/main" count="184" uniqueCount="85">
  <si>
    <t xml:space="preserve">11/15/12 - qPCR #45: gene1 = S100p </t>
    <phoneticPr fontId="4" type="noConversion"/>
  </si>
  <si>
    <t>S100p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</si>
  <si>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</si>
  <si>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</si>
  <si>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</si>
  <si>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</si>
  <si>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</si>
  <si>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</si>
  <si>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</si>
  <si>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</si>
  <si>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</si>
  <si>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</si>
  <si>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</si>
  <si>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</si>
  <si>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</si>
  <si>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</si>
  <si>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</si>
  <si>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</si>
  <si>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</si>
  <si>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</si>
  <si>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</si>
  <si>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</si>
  <si>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</si>
  <si>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</si>
  <si>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</si>
  <si>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</si>
  <si>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</si>
  <si>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</si>
  <si>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</si>
  <si>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</si>
  <si>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</si>
  <si>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</si>
  <si>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</si>
  <si>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</si>
  <si>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</si>
  <si>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</si>
  <si>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</si>
  <si>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</si>
  <si>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</si>
  <si>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</si>
  <si>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</si>
  <si>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</si>
  <si>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</si>
  <si>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</si>
  <si>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</si>
  <si>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</si>
  <si>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</si>
  <si>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</si>
  <si>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</si>
  <si>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</si>
  <si>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</si>
  <si>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</si>
  <si>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</si>
  <si>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</si>
  <si>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</si>
  <si>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</si>
  <si>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</si>
  <si>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</si>
  <si>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</si>
  <si>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</si>
  <si>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</si>
  <si>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</si>
  <si>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</si>
  <si>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</si>
  <si>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</si>
  <si>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</si>
  <si>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</si>
  <si>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</si>
  <si>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</si>
  <si>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</si>
  <si>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</si>
  <si>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</si>
  <si>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</si>
  <si>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</si>
  <si>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</si>
  <si>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</si>
  <si>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</si>
  <si>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</si>
  <si>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</si>
  <si>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</si>
  <si>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</si>
  <si>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</si>
  <si>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</si>
  <si>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</si>
  <si>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Nono from 11/14/12</t>
  </si>
</sst>
</file>

<file path=xl/styles.xml><?xml version="1.0" encoding="utf-8"?>
<styleSheet xmlns="http://schemas.openxmlformats.org/spreadsheetml/2006/main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  <numFmt numFmtId="173" formatCode="0"/>
    <numFmt numFmtId="174" formatCode="0.00000"/>
    <numFmt numFmtId="175" formatCode="m/d/yy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0" fontId="5" fillId="0" borderId="0" xfId="0" applyFont="1"/>
    <xf numFmtId="171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0" fontId="6" fillId="3" borderId="0" xfId="0" applyFont="1" applyFill="1"/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16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169" fontId="0" fillId="0" borderId="5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8" fontId="0" fillId="3" borderId="1" xfId="0" applyNumberFormat="1" applyFill="1" applyBorder="1" applyAlignment="1" applyProtection="1">
      <alignment horizontal="center" vertical="top"/>
    </xf>
    <xf numFmtId="168" fontId="0" fillId="2" borderId="0" xfId="0" applyNumberFormat="1" applyFill="1" applyAlignment="1" applyProtection="1">
      <alignment horizontal="center" vertical="top"/>
    </xf>
    <xf numFmtId="168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8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4" fontId="0" fillId="0" borderId="0" xfId="0" applyNumberFormat="1"/>
    <xf numFmtId="169" fontId="0" fillId="0" borderId="0" xfId="0" applyNumberFormat="1"/>
    <xf numFmtId="175" fontId="0" fillId="0" borderId="0" xfId="0" applyNumberFormat="1"/>
    <xf numFmtId="169" fontId="0" fillId="0" borderId="0" xfId="0" applyNumberFormat="1" applyAlignment="1">
      <alignment horizontal="center"/>
    </xf>
    <xf numFmtId="171" fontId="0" fillId="0" borderId="0" xfId="0" applyNumberFormat="1"/>
  </cellXfs>
  <cellStyles count="1"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26.27034125497093</c:v>
                </c:pt>
                <c:pt idx="1">
                  <c:v>20.50854609197652</c:v>
                </c:pt>
                <c:pt idx="2">
                  <c:v>20.91647163471191</c:v>
                </c:pt>
                <c:pt idx="3">
                  <c:v>27.69722820449239</c:v>
                </c:pt>
                <c:pt idx="4">
                  <c:v>25.65436769369067</c:v>
                </c:pt>
                <c:pt idx="5">
                  <c:v>20.71796190559787</c:v>
                </c:pt>
                <c:pt idx="6">
                  <c:v>20.7207438386124</c:v>
                </c:pt>
                <c:pt idx="7">
                  <c:v>27.95514481999698</c:v>
                </c:pt>
                <c:pt idx="8">
                  <c:v>26.10957312412683</c:v>
                </c:pt>
                <c:pt idx="9">
                  <c:v>20.58227223407648</c:v>
                </c:pt>
                <c:pt idx="10">
                  <c:v>20.80105392758592</c:v>
                </c:pt>
                <c:pt idx="11">
                  <c:v>27.74895744778777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26.0704769217393</c:v>
                </c:pt>
                <c:pt idx="1">
                  <c:v>20.40071441334626</c:v>
                </c:pt>
                <c:pt idx="2">
                  <c:v>20.88820094152953</c:v>
                </c:pt>
                <c:pt idx="3">
                  <c:v>27.37934152081647</c:v>
                </c:pt>
                <c:pt idx="4">
                  <c:v>25.44183439709577</c:v>
                </c:pt>
                <c:pt idx="5">
                  <c:v>20.59107336842066</c:v>
                </c:pt>
                <c:pt idx="6">
                  <c:v>20.76656566128223</c:v>
                </c:pt>
                <c:pt idx="7">
                  <c:v>27.76852579410065</c:v>
                </c:pt>
                <c:pt idx="8">
                  <c:v>25.788043349353</c:v>
                </c:pt>
                <c:pt idx="9">
                  <c:v>20.57056464728381</c:v>
                </c:pt>
                <c:pt idx="10">
                  <c:v>20.72008534004364</c:v>
                </c:pt>
                <c:pt idx="11">
                  <c:v>27.73063073551018</c:v>
                </c:pt>
              </c:numCache>
            </c:numRef>
          </c:yVal>
        </c:ser>
        <c:axId val="94844088"/>
        <c:axId val="94836808"/>
      </c:scatterChart>
      <c:valAx>
        <c:axId val="94844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</c:title>
        <c:tickLblPos val="nextTo"/>
        <c:crossAx val="94836808"/>
        <c:crosses val="autoZero"/>
        <c:crossBetween val="midCat"/>
      </c:valAx>
      <c:valAx>
        <c:axId val="94836808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0" sourceLinked="0"/>
        <c:tickLblPos val="nextTo"/>
        <c:crossAx val="94844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26.27034125497093</c:v>
                </c:pt>
                <c:pt idx="1">
                  <c:v>20.50854609197652</c:v>
                </c:pt>
                <c:pt idx="2">
                  <c:v>20.91647163471191</c:v>
                </c:pt>
                <c:pt idx="3">
                  <c:v>27.69722820449239</c:v>
                </c:pt>
                <c:pt idx="4">
                  <c:v>25.65436769369067</c:v>
                </c:pt>
                <c:pt idx="5">
                  <c:v>20.71796190559787</c:v>
                </c:pt>
                <c:pt idx="6">
                  <c:v>20.7207438386124</c:v>
                </c:pt>
                <c:pt idx="7">
                  <c:v>27.95514481999698</c:v>
                </c:pt>
                <c:pt idx="8">
                  <c:v>26.10957312412683</c:v>
                </c:pt>
                <c:pt idx="9">
                  <c:v>20.58227223407648</c:v>
                </c:pt>
                <c:pt idx="10">
                  <c:v>20.80105392758592</c:v>
                </c:pt>
                <c:pt idx="11">
                  <c:v>27.74895744778777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26.0704769217393</c:v>
                </c:pt>
                <c:pt idx="1">
                  <c:v>20.40071441334626</c:v>
                </c:pt>
                <c:pt idx="2">
                  <c:v>20.88820094152953</c:v>
                </c:pt>
                <c:pt idx="3">
                  <c:v>27.37934152081647</c:v>
                </c:pt>
                <c:pt idx="4">
                  <c:v>25.44183439709577</c:v>
                </c:pt>
                <c:pt idx="5">
                  <c:v>20.59107336842066</c:v>
                </c:pt>
                <c:pt idx="6">
                  <c:v>20.76656566128223</c:v>
                </c:pt>
                <c:pt idx="7">
                  <c:v>27.76852579410065</c:v>
                </c:pt>
                <c:pt idx="8">
                  <c:v>25.788043349353</c:v>
                </c:pt>
                <c:pt idx="9">
                  <c:v>20.57056464728381</c:v>
                </c:pt>
                <c:pt idx="10">
                  <c:v>20.72008534004364</c:v>
                </c:pt>
                <c:pt idx="11">
                  <c:v>27.73063073551018</c:v>
                </c:pt>
              </c:numCache>
            </c:numRef>
          </c:yVal>
        </c:ser>
        <c:axId val="572605624"/>
        <c:axId val="572596936"/>
      </c:scatterChart>
      <c:valAx>
        <c:axId val="572605624"/>
        <c:scaling>
          <c:orientation val="minMax"/>
          <c:min val="1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</c:title>
        <c:numFmt formatCode="0" sourceLinked="0"/>
        <c:tickLblPos val="nextTo"/>
        <c:crossAx val="572596936"/>
        <c:crosses val="autoZero"/>
        <c:crossBetween val="midCat"/>
      </c:valAx>
      <c:valAx>
        <c:axId val="572596936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</c:title>
        <c:numFmt formatCode="0" sourceLinked="0"/>
        <c:tickLblPos val="nextTo"/>
        <c:crossAx val="572605624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0.14132542534567</c:v>
                  </c:pt>
                  <c:pt idx="1">
                    <c:v>0.150283735250363</c:v>
                  </c:pt>
                  <c:pt idx="2">
                    <c:v>0.227355884096555</c:v>
                  </c:pt>
                  <c:pt idx="3">
                    <c:v>0.0762485111859279</c:v>
                  </c:pt>
                  <c:pt idx="4">
                    <c:v>0.0897237450939132</c:v>
                  </c:pt>
                  <c:pt idx="5">
                    <c:v>0.00827851401639158</c:v>
                  </c:pt>
                  <c:pt idx="6">
                    <c:v>0.0199903988574371</c:v>
                  </c:pt>
                  <c:pt idx="7">
                    <c:v>0.0324009215380274</c:v>
                  </c:pt>
                  <c:pt idx="8">
                    <c:v>0.0572534373160501</c:v>
                  </c:pt>
                  <c:pt idx="9">
                    <c:v>0.22477982967629</c:v>
                  </c:pt>
                  <c:pt idx="10">
                    <c:v>0.131959578709995</c:v>
                  </c:pt>
                  <c:pt idx="11">
                    <c:v>0.0129589425299705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0.14132542534567</c:v>
                  </c:pt>
                  <c:pt idx="1">
                    <c:v>0.150283735250363</c:v>
                  </c:pt>
                  <c:pt idx="2">
                    <c:v>0.227355884096555</c:v>
                  </c:pt>
                  <c:pt idx="3">
                    <c:v>0.0762485111859279</c:v>
                  </c:pt>
                  <c:pt idx="4">
                    <c:v>0.0897237450939132</c:v>
                  </c:pt>
                  <c:pt idx="5">
                    <c:v>0.00827851401639158</c:v>
                  </c:pt>
                  <c:pt idx="6">
                    <c:v>0.0199903988574371</c:v>
                  </c:pt>
                  <c:pt idx="7">
                    <c:v>0.0324009215380274</c:v>
                  </c:pt>
                  <c:pt idx="8">
                    <c:v>0.0572534373160501</c:v>
                  </c:pt>
                  <c:pt idx="9">
                    <c:v>0.22477982967629</c:v>
                  </c:pt>
                  <c:pt idx="10">
                    <c:v>0.131959578709995</c:v>
                  </c:pt>
                  <c:pt idx="11">
                    <c:v>0.0129589425299705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26.17040908835511</c:v>
                </c:pt>
                <c:pt idx="1">
                  <c:v>25.54810104539322</c:v>
                </c:pt>
                <c:pt idx="2">
                  <c:v>25.94880823673991</c:v>
                </c:pt>
                <c:pt idx="3">
                  <c:v>20.45463025266139</c:v>
                </c:pt>
                <c:pt idx="4">
                  <c:v>20.65451763700926</c:v>
                </c:pt>
                <c:pt idx="5">
                  <c:v>20.57641844068014</c:v>
                </c:pt>
                <c:pt idx="6">
                  <c:v>20.90233628812072</c:v>
                </c:pt>
                <c:pt idx="7">
                  <c:v>20.74365474994731</c:v>
                </c:pt>
                <c:pt idx="8">
                  <c:v>20.76056963381478</c:v>
                </c:pt>
                <c:pt idx="9">
                  <c:v>27.53828486265443</c:v>
                </c:pt>
                <c:pt idx="10">
                  <c:v>27.86183530704882</c:v>
                </c:pt>
                <c:pt idx="11">
                  <c:v>27.73979409164897</c:v>
                </c:pt>
              </c:numCache>
            </c:numRef>
          </c:val>
        </c:ser>
        <c:axId val="544039256"/>
        <c:axId val="544180168"/>
      </c:barChart>
      <c:catAx>
        <c:axId val="544039256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44180168"/>
        <c:crosses val="autoZero"/>
        <c:auto val="1"/>
        <c:lblAlgn val="ctr"/>
        <c:lblOffset val="100"/>
      </c:catAx>
      <c:valAx>
        <c:axId val="544180168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44039256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26.17040908835511</c:v>
                </c:pt>
                <c:pt idx="1">
                  <c:v>25.54810104539322</c:v>
                </c:pt>
                <c:pt idx="2">
                  <c:v>25.94880823673991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20.45463025266139</c:v>
                </c:pt>
                <c:pt idx="1">
                  <c:v>20.65451763700926</c:v>
                </c:pt>
                <c:pt idx="2">
                  <c:v>20.57641844068014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20.90233628812072</c:v>
                </c:pt>
                <c:pt idx="1">
                  <c:v>20.74365474994731</c:v>
                </c:pt>
                <c:pt idx="2">
                  <c:v>20.76056963381478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27.53828486265443</c:v>
                </c:pt>
                <c:pt idx="1">
                  <c:v>27.86183530704882</c:v>
                </c:pt>
                <c:pt idx="2">
                  <c:v>27.73979409164897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25.88910612349609</c:v>
                </c:pt>
                <c:pt idx="1">
                  <c:v>20.56185544345026</c:v>
                </c:pt>
                <c:pt idx="2">
                  <c:v>20.8021868906276</c:v>
                </c:pt>
                <c:pt idx="3">
                  <c:v>27.71330475378407</c:v>
                </c:pt>
              </c:numCache>
            </c:numRef>
          </c:yVal>
        </c:ser>
        <c:axId val="93435128"/>
        <c:axId val="590129256"/>
      </c:scatterChart>
      <c:valAx>
        <c:axId val="93435128"/>
        <c:scaling>
          <c:orientation val="minMax"/>
        </c:scaling>
        <c:delete val="1"/>
        <c:axPos val="b"/>
        <c:numFmt formatCode="General" sourceLinked="1"/>
        <c:tickLblPos val="nextTo"/>
        <c:crossAx val="590129256"/>
        <c:crosses val="autoZero"/>
        <c:crossBetween val="midCat"/>
      </c:valAx>
      <c:valAx>
        <c:axId val="590129256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934351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S100p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0.822847529779667</c:v>
                </c:pt>
                <c:pt idx="1">
                  <c:v>1.266638712122376</c:v>
                </c:pt>
                <c:pt idx="2">
                  <c:v>0.959462208021561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43.2454327951698</c:v>
                </c:pt>
                <c:pt idx="1">
                  <c:v>37.65027471626001</c:v>
                </c:pt>
                <c:pt idx="2">
                  <c:v>39.74462009980328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31.70788700927951</c:v>
                </c:pt>
                <c:pt idx="1">
                  <c:v>35.39445297653663</c:v>
                </c:pt>
                <c:pt idx="2">
                  <c:v>34.98189382057441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0.318821595854197</c:v>
                </c:pt>
                <c:pt idx="1">
                  <c:v>0.254770619099881</c:v>
                </c:pt>
                <c:pt idx="2">
                  <c:v>0.27726012134301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1.000000000000003</c:v>
                </c:pt>
                <c:pt idx="1">
                  <c:v>40.14784595475849</c:v>
                </c:pt>
                <c:pt idx="2">
                  <c:v>33.9871911923497</c:v>
                </c:pt>
                <c:pt idx="3">
                  <c:v>0.282397920413385</c:v>
                </c:pt>
              </c:numCache>
            </c:numRef>
          </c:yVal>
        </c:ser>
        <c:axId val="590077672"/>
        <c:axId val="543716248"/>
      </c:scatterChart>
      <c:valAx>
        <c:axId val="590077672"/>
        <c:scaling>
          <c:orientation val="minMax"/>
        </c:scaling>
        <c:delete val="1"/>
        <c:axPos val="b"/>
        <c:numFmt formatCode="General" sourceLinked="1"/>
        <c:tickLblPos val="nextTo"/>
        <c:crossAx val="543716248"/>
        <c:crosses val="autoZero"/>
        <c:crossBetween val="midCat"/>
      </c:valAx>
      <c:valAx>
        <c:axId val="543716248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900776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S100p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0.822847529779667</c:v>
                </c:pt>
                <c:pt idx="1">
                  <c:v>1.266638712122376</c:v>
                </c:pt>
                <c:pt idx="2">
                  <c:v>0.959462208021561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43.2454327951698</c:v>
                </c:pt>
                <c:pt idx="1">
                  <c:v>37.65027471626001</c:v>
                </c:pt>
                <c:pt idx="2">
                  <c:v>39.74462009980328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31.70788700927951</c:v>
                </c:pt>
                <c:pt idx="1">
                  <c:v>35.39445297653663</c:v>
                </c:pt>
                <c:pt idx="2">
                  <c:v>34.98189382057441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0.318821595854197</c:v>
                </c:pt>
                <c:pt idx="1">
                  <c:v>0.254770619099881</c:v>
                </c:pt>
                <c:pt idx="2">
                  <c:v>0.27726012134301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1.000000000000003</c:v>
                </c:pt>
                <c:pt idx="1">
                  <c:v>40.14784595475849</c:v>
                </c:pt>
                <c:pt idx="2">
                  <c:v>33.9871911923497</c:v>
                </c:pt>
                <c:pt idx="3">
                  <c:v>0.282397920413385</c:v>
                </c:pt>
              </c:numCache>
            </c:numRef>
          </c:yVal>
        </c:ser>
        <c:axId val="544154936"/>
        <c:axId val="589781864"/>
      </c:scatterChart>
      <c:valAx>
        <c:axId val="544154936"/>
        <c:scaling>
          <c:orientation val="minMax"/>
        </c:scaling>
        <c:delete val="1"/>
        <c:axPos val="b"/>
        <c:numFmt formatCode="General" sourceLinked="1"/>
        <c:tickLblPos val="nextTo"/>
        <c:crossAx val="589781864"/>
        <c:crosses val="autoZero"/>
        <c:crossBetween val="midCat"/>
      </c:valAx>
      <c:valAx>
        <c:axId val="58978186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544154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498295064"/>
        <c:axId val="644432360"/>
      </c:scatterChart>
      <c:valAx>
        <c:axId val="498295064"/>
        <c:scaling>
          <c:orientation val="minMax"/>
        </c:scaling>
        <c:axPos val="b"/>
        <c:numFmt formatCode="0.0" sourceLinked="0"/>
        <c:tickLblPos val="nextTo"/>
        <c:crossAx val="644432360"/>
        <c:crosses val="autoZero"/>
        <c:crossBetween val="midCat"/>
      </c:valAx>
      <c:valAx>
        <c:axId val="644432360"/>
        <c:scaling>
          <c:orientation val="minMax"/>
        </c:scaling>
        <c:axPos val="l"/>
        <c:numFmt formatCode="0.0" sourceLinked="0"/>
        <c:tickLblPos val="nextTo"/>
        <c:crossAx val="498295064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4" Type="http://schemas.openxmlformats.org/officeDocument/2006/relationships/chart" Target="../charts/chart6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K42"/>
  <sheetViews>
    <sheetView workbookViewId="0">
      <selection activeCell="E37" sqref="E37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19" t="s">
        <v>0</v>
      </c>
    </row>
    <row r="2" spans="1:5" ht="13" customHeight="1">
      <c r="A2" s="12" t="s">
        <v>67</v>
      </c>
      <c r="B2" s="12" t="s">
        <v>68</v>
      </c>
      <c r="C2" s="12" t="s">
        <v>69</v>
      </c>
      <c r="D2" s="12" t="s">
        <v>70</v>
      </c>
      <c r="E2" s="12" t="s">
        <v>71</v>
      </c>
    </row>
    <row r="3" spans="1:5" ht="13" customHeight="1">
      <c r="A3" s="8" t="s">
        <v>13</v>
      </c>
      <c r="B3" s="43" t="s">
        <v>51</v>
      </c>
      <c r="C3" s="9">
        <v>57</v>
      </c>
      <c r="D3" s="10" t="s">
        <v>52</v>
      </c>
      <c r="E3" s="10" t="s">
        <v>53</v>
      </c>
    </row>
    <row r="4" spans="1:5" ht="13" customHeight="1">
      <c r="A4" s="13" t="s">
        <v>14</v>
      </c>
      <c r="B4" s="44"/>
      <c r="C4" s="14"/>
      <c r="D4" s="15" t="s">
        <v>54</v>
      </c>
      <c r="E4" s="15" t="s">
        <v>55</v>
      </c>
    </row>
    <row r="5" spans="1:5" ht="13" customHeight="1">
      <c r="A5" s="8" t="s">
        <v>15</v>
      </c>
      <c r="B5" s="45">
        <v>26.270341254970926</v>
      </c>
      <c r="C5" s="9">
        <v>81.5</v>
      </c>
      <c r="D5" s="10" t="s">
        <v>56</v>
      </c>
      <c r="E5" s="10" t="s">
        <v>57</v>
      </c>
    </row>
    <row r="6" spans="1:5" ht="13" customHeight="1">
      <c r="A6" s="8" t="s">
        <v>16</v>
      </c>
      <c r="B6" s="45">
        <v>20.508546091976523</v>
      </c>
      <c r="C6" s="9">
        <v>81.5</v>
      </c>
      <c r="D6" s="10" t="s">
        <v>56</v>
      </c>
      <c r="E6" s="10" t="s">
        <v>57</v>
      </c>
    </row>
    <row r="7" spans="1:5" ht="13" customHeight="1">
      <c r="A7" s="8" t="s">
        <v>17</v>
      </c>
      <c r="B7" s="45">
        <v>20.916471634711911</v>
      </c>
      <c r="C7" s="9">
        <v>82</v>
      </c>
      <c r="D7" s="10" t="s">
        <v>56</v>
      </c>
      <c r="E7" s="10" t="s">
        <v>57</v>
      </c>
    </row>
    <row r="8" spans="1:5" ht="13" customHeight="1">
      <c r="A8" s="8" t="s">
        <v>18</v>
      </c>
      <c r="B8" s="45">
        <v>27.69722820449239</v>
      </c>
      <c r="C8" s="9">
        <v>82</v>
      </c>
      <c r="D8" s="10" t="s">
        <v>56</v>
      </c>
      <c r="E8" s="10" t="s">
        <v>57</v>
      </c>
    </row>
    <row r="9" spans="1:5" ht="13" customHeight="1">
      <c r="A9" s="8" t="s">
        <v>19</v>
      </c>
      <c r="B9" s="45">
        <v>25.654367693690673</v>
      </c>
      <c r="C9" s="9">
        <v>82</v>
      </c>
      <c r="D9" s="10" t="s">
        <v>56</v>
      </c>
      <c r="E9" s="10" t="s">
        <v>57</v>
      </c>
    </row>
    <row r="10" spans="1:5" ht="13" customHeight="1">
      <c r="A10" s="8" t="s">
        <v>20</v>
      </c>
      <c r="B10" s="45">
        <v>20.717961905597868</v>
      </c>
      <c r="C10" s="9">
        <v>82</v>
      </c>
      <c r="D10" s="10" t="s">
        <v>56</v>
      </c>
      <c r="E10" s="10" t="s">
        <v>57</v>
      </c>
    </row>
    <row r="11" spans="1:5" ht="13" customHeight="1">
      <c r="A11" s="8" t="s">
        <v>21</v>
      </c>
      <c r="B11" s="45">
        <v>20.7207438386124</v>
      </c>
      <c r="C11" s="9">
        <v>82</v>
      </c>
      <c r="D11" s="10" t="s">
        <v>56</v>
      </c>
      <c r="E11" s="10" t="s">
        <v>57</v>
      </c>
    </row>
    <row r="12" spans="1:5" ht="13" customHeight="1">
      <c r="A12" s="8" t="s">
        <v>22</v>
      </c>
      <c r="B12" s="45">
        <v>27.955144819996981</v>
      </c>
      <c r="C12" s="9">
        <v>82</v>
      </c>
      <c r="D12" s="10" t="s">
        <v>56</v>
      </c>
      <c r="E12" s="10" t="s">
        <v>57</v>
      </c>
    </row>
    <row r="13" spans="1:5" ht="13" customHeight="1">
      <c r="A13" s="8" t="s">
        <v>23</v>
      </c>
      <c r="B13" s="45">
        <v>26.109573124126833</v>
      </c>
      <c r="C13" s="9">
        <v>82</v>
      </c>
      <c r="D13" s="10" t="s">
        <v>56</v>
      </c>
      <c r="E13" s="10" t="s">
        <v>57</v>
      </c>
    </row>
    <row r="14" spans="1:5" ht="13" customHeight="1">
      <c r="A14" s="8" t="s">
        <v>24</v>
      </c>
      <c r="B14" s="45">
        <v>20.582272234076481</v>
      </c>
      <c r="C14" s="9">
        <v>82</v>
      </c>
      <c r="D14" s="10" t="s">
        <v>56</v>
      </c>
      <c r="E14" s="10" t="s">
        <v>57</v>
      </c>
    </row>
    <row r="15" spans="1:5" ht="13" customHeight="1">
      <c r="A15" s="8" t="s">
        <v>25</v>
      </c>
      <c r="B15" s="45">
        <v>20.801053927585915</v>
      </c>
      <c r="C15" s="9">
        <v>81.5</v>
      </c>
      <c r="D15" s="10" t="s">
        <v>56</v>
      </c>
      <c r="E15" s="10" t="s">
        <v>57</v>
      </c>
    </row>
    <row r="16" spans="1:5" ht="13" customHeight="1">
      <c r="A16" s="16" t="s">
        <v>26</v>
      </c>
      <c r="B16" s="46">
        <v>27.748957447787767</v>
      </c>
      <c r="C16" s="17">
        <v>81.5</v>
      </c>
      <c r="D16" s="18" t="s">
        <v>56</v>
      </c>
      <c r="E16" s="18" t="s">
        <v>57</v>
      </c>
    </row>
    <row r="17" spans="1:11" ht="13" customHeight="1">
      <c r="A17" s="8" t="s">
        <v>27</v>
      </c>
      <c r="B17" s="45">
        <v>26.070476921739303</v>
      </c>
      <c r="C17" s="9">
        <v>81.5</v>
      </c>
      <c r="D17" s="10" t="s">
        <v>56</v>
      </c>
      <c r="E17" s="10" t="s">
        <v>57</v>
      </c>
    </row>
    <row r="18" spans="1:11" ht="13" customHeight="1">
      <c r="A18" s="8" t="s">
        <v>28</v>
      </c>
      <c r="B18" s="45">
        <v>20.400714413346261</v>
      </c>
      <c r="C18" s="9">
        <v>81.5</v>
      </c>
      <c r="D18" s="10" t="s">
        <v>56</v>
      </c>
      <c r="E18" s="10" t="s">
        <v>57</v>
      </c>
    </row>
    <row r="19" spans="1:11" ht="13" customHeight="1">
      <c r="A19" s="8" t="s">
        <v>29</v>
      </c>
      <c r="B19" s="45">
        <v>20.888200941529526</v>
      </c>
      <c r="C19" s="9">
        <v>81.5</v>
      </c>
      <c r="D19" s="10" t="s">
        <v>56</v>
      </c>
      <c r="E19" s="10" t="s">
        <v>57</v>
      </c>
    </row>
    <row r="20" spans="1:11" ht="13" customHeight="1">
      <c r="A20" s="8" t="s">
        <v>30</v>
      </c>
      <c r="B20" s="45">
        <v>27.379341520816471</v>
      </c>
      <c r="C20" s="9">
        <v>82</v>
      </c>
      <c r="D20" s="10" t="s">
        <v>56</v>
      </c>
      <c r="E20" s="10" t="s">
        <v>57</v>
      </c>
    </row>
    <row r="21" spans="1:11" ht="13" customHeight="1">
      <c r="A21" s="8" t="s">
        <v>31</v>
      </c>
      <c r="B21" s="45">
        <v>25.441834397095768</v>
      </c>
      <c r="C21" s="9">
        <v>82</v>
      </c>
      <c r="D21" s="10" t="s">
        <v>56</v>
      </c>
      <c r="E21" s="10" t="s">
        <v>57</v>
      </c>
    </row>
    <row r="22" spans="1:11" ht="13" customHeight="1">
      <c r="A22" s="8" t="s">
        <v>32</v>
      </c>
      <c r="B22" s="45">
        <v>20.591073368420663</v>
      </c>
      <c r="C22" s="9">
        <v>82</v>
      </c>
      <c r="D22" s="10" t="s">
        <v>56</v>
      </c>
      <c r="E22" s="10" t="s">
        <v>57</v>
      </c>
    </row>
    <row r="23" spans="1:11" ht="13" customHeight="1">
      <c r="A23" s="8" t="s">
        <v>33</v>
      </c>
      <c r="B23" s="45">
        <v>20.766565661282225</v>
      </c>
      <c r="C23" s="9">
        <v>82</v>
      </c>
      <c r="D23" s="10" t="s">
        <v>56</v>
      </c>
      <c r="E23" s="10" t="s">
        <v>57</v>
      </c>
    </row>
    <row r="24" spans="1:11" ht="13" customHeight="1">
      <c r="A24" s="8" t="s">
        <v>34</v>
      </c>
      <c r="B24" s="45">
        <v>27.768525794100654</v>
      </c>
      <c r="C24" s="9">
        <v>82</v>
      </c>
      <c r="D24" s="10" t="s">
        <v>56</v>
      </c>
      <c r="E24" s="10" t="s">
        <v>57</v>
      </c>
    </row>
    <row r="25" spans="1:11" ht="13" customHeight="1">
      <c r="A25" s="8" t="s">
        <v>35</v>
      </c>
      <c r="B25" s="45">
        <v>25.788043349353</v>
      </c>
      <c r="C25" s="9">
        <v>82</v>
      </c>
      <c r="D25" s="10" t="s">
        <v>56</v>
      </c>
      <c r="E25" s="10" t="s">
        <v>57</v>
      </c>
    </row>
    <row r="26" spans="1:11" ht="13" customHeight="1">
      <c r="A26" s="8" t="s">
        <v>36</v>
      </c>
      <c r="B26" s="45">
        <v>20.57056464728381</v>
      </c>
      <c r="C26" s="9">
        <v>82</v>
      </c>
      <c r="D26" s="10" t="s">
        <v>56</v>
      </c>
      <c r="E26" s="10" t="s">
        <v>57</v>
      </c>
      <c r="K26" s="48"/>
    </row>
    <row r="27" spans="1:11" ht="13" customHeight="1">
      <c r="A27" s="8" t="s">
        <v>37</v>
      </c>
      <c r="B27" s="45">
        <v>20.720085340043639</v>
      </c>
      <c r="C27" s="9">
        <v>81.5</v>
      </c>
      <c r="D27" s="10" t="s">
        <v>56</v>
      </c>
      <c r="E27" s="10" t="s">
        <v>57</v>
      </c>
      <c r="K27" s="48"/>
    </row>
    <row r="28" spans="1:11" ht="13" customHeight="1">
      <c r="A28" s="16" t="s">
        <v>38</v>
      </c>
      <c r="B28" s="46">
        <v>27.730630735510175</v>
      </c>
      <c r="C28" s="17">
        <v>81.5</v>
      </c>
      <c r="D28" s="18" t="s">
        <v>56</v>
      </c>
      <c r="E28" s="18" t="s">
        <v>57</v>
      </c>
    </row>
    <row r="29" spans="1:11" ht="13" customHeight="1">
      <c r="A29" s="8" t="s">
        <v>39</v>
      </c>
      <c r="B29" s="43" t="s">
        <v>51</v>
      </c>
      <c r="C29" s="9">
        <v>56.5</v>
      </c>
      <c r="D29" s="10" t="s">
        <v>58</v>
      </c>
      <c r="E29" s="10" t="s">
        <v>57</v>
      </c>
    </row>
    <row r="30" spans="1:11" ht="13" customHeight="1">
      <c r="A30" s="8" t="s">
        <v>40</v>
      </c>
      <c r="B30" s="43" t="s">
        <v>51</v>
      </c>
      <c r="C30" s="9">
        <v>56.5</v>
      </c>
      <c r="D30" s="10" t="s">
        <v>58</v>
      </c>
      <c r="E30" s="10" t="s">
        <v>57</v>
      </c>
    </row>
    <row r="31" spans="1:11" ht="13" customHeight="1">
      <c r="A31" s="8" t="s">
        <v>41</v>
      </c>
      <c r="B31" s="43" t="s">
        <v>51</v>
      </c>
      <c r="C31" s="9">
        <v>56.5</v>
      </c>
      <c r="D31" s="10" t="s">
        <v>58</v>
      </c>
      <c r="E31" s="10" t="s">
        <v>57</v>
      </c>
    </row>
    <row r="32" spans="1:11" ht="13" customHeight="1">
      <c r="A32" s="8" t="s">
        <v>42</v>
      </c>
      <c r="B32" s="43" t="s">
        <v>51</v>
      </c>
      <c r="C32" s="9">
        <v>56.5</v>
      </c>
      <c r="D32" s="10" t="s">
        <v>58</v>
      </c>
      <c r="E32" s="10" t="s">
        <v>57</v>
      </c>
    </row>
    <row r="33" spans="1:5" ht="13" customHeight="1">
      <c r="A33" s="8" t="s">
        <v>43</v>
      </c>
      <c r="B33" s="43" t="s">
        <v>51</v>
      </c>
      <c r="C33" s="9">
        <v>56.5</v>
      </c>
      <c r="D33" s="10" t="s">
        <v>58</v>
      </c>
      <c r="E33" s="10" t="s">
        <v>57</v>
      </c>
    </row>
    <row r="34" spans="1:5" ht="13" customHeight="1">
      <c r="A34" s="8" t="s">
        <v>44</v>
      </c>
      <c r="B34" s="43" t="s">
        <v>51</v>
      </c>
      <c r="C34" s="9">
        <v>56.5</v>
      </c>
      <c r="D34" s="10" t="s">
        <v>58</v>
      </c>
      <c r="E34" s="10" t="s">
        <v>57</v>
      </c>
    </row>
    <row r="35" spans="1:5" ht="13" customHeight="1">
      <c r="A35" s="8" t="s">
        <v>45</v>
      </c>
      <c r="B35" s="43" t="s">
        <v>51</v>
      </c>
      <c r="C35" s="9">
        <v>56.5</v>
      </c>
      <c r="D35" s="10" t="s">
        <v>58</v>
      </c>
      <c r="E35" s="10" t="s">
        <v>57</v>
      </c>
    </row>
    <row r="36" spans="1:5" ht="13" customHeight="1">
      <c r="A36" s="8" t="s">
        <v>46</v>
      </c>
      <c r="B36" s="43">
        <v>35.489547726940252</v>
      </c>
      <c r="C36" s="9">
        <v>82</v>
      </c>
      <c r="D36" s="10" t="s">
        <v>58</v>
      </c>
      <c r="E36" s="10" t="s">
        <v>57</v>
      </c>
    </row>
    <row r="37" spans="1:5" ht="13" customHeight="1">
      <c r="A37" s="8" t="s">
        <v>47</v>
      </c>
      <c r="B37" s="43">
        <v>36.22947687398883</v>
      </c>
      <c r="C37" s="9">
        <v>80.5</v>
      </c>
      <c r="D37" s="10" t="s">
        <v>58</v>
      </c>
      <c r="E37" s="10" t="s">
        <v>57</v>
      </c>
    </row>
    <row r="38" spans="1:5" ht="13" customHeight="1">
      <c r="A38" s="8" t="s">
        <v>48</v>
      </c>
      <c r="B38" s="43">
        <v>33.756678499051269</v>
      </c>
      <c r="C38" s="9">
        <v>82</v>
      </c>
      <c r="D38" s="10" t="s">
        <v>58</v>
      </c>
      <c r="E38" s="10" t="s">
        <v>57</v>
      </c>
    </row>
    <row r="39" spans="1:5" ht="13" customHeight="1">
      <c r="A39" s="8" t="s">
        <v>49</v>
      </c>
      <c r="B39" s="43" t="s">
        <v>51</v>
      </c>
      <c r="C39" s="9">
        <v>56.5</v>
      </c>
      <c r="D39" s="10" t="s">
        <v>58</v>
      </c>
      <c r="E39" s="10" t="s">
        <v>57</v>
      </c>
    </row>
    <row r="40" spans="1:5" ht="13" customHeight="1">
      <c r="A40" s="16" t="s">
        <v>50</v>
      </c>
      <c r="B40" s="47" t="s">
        <v>51</v>
      </c>
      <c r="C40" s="17">
        <v>56.5</v>
      </c>
      <c r="D40" s="18" t="s">
        <v>58</v>
      </c>
      <c r="E40" s="18" t="s">
        <v>57</v>
      </c>
    </row>
    <row r="41" spans="1:5" ht="13" customHeight="1">
      <c r="C41" s="1"/>
    </row>
    <row r="42" spans="1:5" ht="13" customHeight="1">
      <c r="C42" s="1"/>
    </row>
  </sheetData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40"/>
  <sheetViews>
    <sheetView tabSelected="1" view="pageLayout" workbookViewId="0">
      <selection activeCell="K16" sqref="K16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63</v>
      </c>
      <c r="C1" s="34" t="s">
        <v>1</v>
      </c>
      <c r="D1" s="22"/>
    </row>
    <row r="2" spans="1:12">
      <c r="A2" s="3"/>
      <c r="C2" s="21"/>
      <c r="D2" s="22"/>
      <c r="G2" s="32" t="s">
        <v>6</v>
      </c>
      <c r="H2" s="33">
        <f>AVERAGE(D4:D6)</f>
        <v>25.889106123496088</v>
      </c>
      <c r="K2" s="40" t="s">
        <v>3</v>
      </c>
      <c r="L2" s="41">
        <f>AVERAGE(K4:K6)</f>
        <v>7.2738626661519277</v>
      </c>
    </row>
    <row r="3" spans="1:12" ht="40" thickBot="1">
      <c r="A3" s="27"/>
      <c r="B3" s="27"/>
      <c r="C3" s="27"/>
      <c r="D3" s="28" t="s">
        <v>64</v>
      </c>
      <c r="E3" s="28" t="s">
        <v>65</v>
      </c>
      <c r="F3" s="28" t="s">
        <v>72</v>
      </c>
      <c r="G3" s="28" t="s">
        <v>66</v>
      </c>
      <c r="H3" s="29" t="s">
        <v>10</v>
      </c>
      <c r="J3" s="37" t="s">
        <v>84</v>
      </c>
      <c r="K3" s="37" t="s">
        <v>82</v>
      </c>
      <c r="L3" s="39" t="s">
        <v>2</v>
      </c>
    </row>
    <row r="4" spans="1:12">
      <c r="A4">
        <v>1</v>
      </c>
      <c r="B4" t="s">
        <v>74</v>
      </c>
      <c r="C4">
        <v>1</v>
      </c>
      <c r="D4" s="5">
        <f>AVERAGE('Raw Data'!B5,'Raw Data'!B17)</f>
        <v>26.170409088355115</v>
      </c>
      <c r="E4" s="5">
        <f>STDEV('Raw Data'!B5,'Raw Data'!B17)</f>
        <v>0.14132542534567039</v>
      </c>
      <c r="F4" s="20">
        <f>E4/D4</f>
        <v>5.4001993193356339E-3</v>
      </c>
      <c r="G4" s="49" t="e">
        <f>'Raw Data'!B29-Analysis!D4</f>
        <v>#VALUE!</v>
      </c>
      <c r="H4" s="6">
        <f t="shared" ref="H4:H15" si="0">POWER(2,($H$2-D4))</f>
        <v>0.82284752977966691</v>
      </c>
      <c r="J4" s="51">
        <v>18.676321728655278</v>
      </c>
      <c r="K4" s="52">
        <f>D4-J4</f>
        <v>7.4940873596998365</v>
      </c>
      <c r="L4" s="38">
        <f>POWER(2,($L$2-K4))</f>
        <v>0.8584317289759783</v>
      </c>
    </row>
    <row r="5" spans="1:12">
      <c r="A5">
        <v>1</v>
      </c>
      <c r="B5" t="s">
        <v>74</v>
      </c>
      <c r="C5">
        <v>2</v>
      </c>
      <c r="D5" s="5">
        <f>AVERAGE('Raw Data'!B9,'Raw Data'!B21)</f>
        <v>25.548101045393221</v>
      </c>
      <c r="E5" s="5">
        <f>STDEV('Raw Data'!B9,'Raw Data'!B21)</f>
        <v>0.15028373525036301</v>
      </c>
      <c r="F5" s="20">
        <f t="shared" ref="F5:F15" si="1">E5/D5</f>
        <v>5.8823837820017487E-3</v>
      </c>
      <c r="G5" s="49" t="e">
        <f>'Raw Data'!B33-Analysis!D5</f>
        <v>#VALUE!</v>
      </c>
      <c r="H5" s="7">
        <f t="shared" si="0"/>
        <v>1.2666387121223759</v>
      </c>
      <c r="J5" s="51">
        <v>18.598851705644861</v>
      </c>
      <c r="K5" s="52">
        <f t="shared" ref="K5:K15" si="2">D5-J5</f>
        <v>6.9492493397483592</v>
      </c>
      <c r="L5" s="38">
        <f t="shared" ref="L5:L15" si="3">POWER(2,($L$2-K5))</f>
        <v>1.2523287423442244</v>
      </c>
    </row>
    <row r="6" spans="1:12">
      <c r="A6" s="24">
        <v>1</v>
      </c>
      <c r="B6" s="24" t="s">
        <v>74</v>
      </c>
      <c r="C6" s="24">
        <v>3</v>
      </c>
      <c r="D6" s="25">
        <f>AVERAGE('Raw Data'!B13,'Raw Data'!B25)</f>
        <v>25.948808236739914</v>
      </c>
      <c r="E6" s="25">
        <f>STDEV('Raw Data'!B13,'Raw Data'!B25)</f>
        <v>0.22735588409655477</v>
      </c>
      <c r="F6" s="26">
        <f t="shared" si="1"/>
        <v>8.7617081301888215E-3</v>
      </c>
      <c r="G6" s="50">
        <f>'Raw Data'!B37-Analysis!D6</f>
        <v>10.280668637248915</v>
      </c>
      <c r="H6" s="25">
        <f t="shared" si="0"/>
        <v>0.95946220802156135</v>
      </c>
      <c r="J6" s="54">
        <v>18.570556937732327</v>
      </c>
      <c r="K6" s="55">
        <f t="shared" si="2"/>
        <v>7.3782512990075872</v>
      </c>
      <c r="L6" s="42">
        <f t="shared" si="3"/>
        <v>0.93019904714614854</v>
      </c>
    </row>
    <row r="7" spans="1:12">
      <c r="A7">
        <v>2</v>
      </c>
      <c r="B7" t="s">
        <v>76</v>
      </c>
      <c r="C7">
        <v>1</v>
      </c>
      <c r="D7" s="5">
        <f>AVERAGE('Raw Data'!B6,'Raw Data'!B18)</f>
        <v>20.454630252661392</v>
      </c>
      <c r="E7" s="5">
        <f>STDEV('Raw Data'!B6,'Raw Data'!B18)</f>
        <v>7.6248511185927889E-2</v>
      </c>
      <c r="F7" s="20">
        <f t="shared" si="1"/>
        <v>3.7276895374829394E-3</v>
      </c>
      <c r="G7" s="49" t="e">
        <f>'Raw Data'!B30-Analysis!D7</f>
        <v>#VALUE!</v>
      </c>
      <c r="H7" s="7">
        <f t="shared" si="0"/>
        <v>43.245432795169791</v>
      </c>
      <c r="J7" s="51">
        <v>18.717761369791102</v>
      </c>
      <c r="K7" s="52">
        <f t="shared" si="2"/>
        <v>1.7368688828702901</v>
      </c>
      <c r="L7" s="38">
        <f t="shared" si="3"/>
        <v>46.43027057754631</v>
      </c>
    </row>
    <row r="8" spans="1:12">
      <c r="A8">
        <v>2</v>
      </c>
      <c r="B8" t="s">
        <v>76</v>
      </c>
      <c r="C8">
        <v>2</v>
      </c>
      <c r="D8" s="5">
        <f>AVERAGE('Raw Data'!B10,'Raw Data'!B22)</f>
        <v>20.654517637009263</v>
      </c>
      <c r="E8" s="5">
        <f>STDEV('Raw Data'!B10,'Raw Data'!B22)</f>
        <v>8.9723745093913246E-2</v>
      </c>
      <c r="F8" s="20">
        <f t="shared" si="1"/>
        <v>4.3440251992689517E-3</v>
      </c>
      <c r="G8" s="49" t="e">
        <f>'Raw Data'!B34-Analysis!D8</f>
        <v>#VALUE!</v>
      </c>
      <c r="H8" s="7">
        <f t="shared" si="0"/>
        <v>37.650274716260014</v>
      </c>
      <c r="J8" s="51">
        <v>19.081357683432707</v>
      </c>
      <c r="K8" s="52">
        <f t="shared" si="2"/>
        <v>1.5731599535765568</v>
      </c>
      <c r="L8" s="38">
        <f t="shared" si="3"/>
        <v>52.009480144292162</v>
      </c>
    </row>
    <row r="9" spans="1:12">
      <c r="A9" s="24">
        <v>2</v>
      </c>
      <c r="B9" s="24" t="s">
        <v>76</v>
      </c>
      <c r="C9" s="24">
        <v>3</v>
      </c>
      <c r="D9" s="25">
        <f>AVERAGE('Raw Data'!B14,'Raw Data'!B26)</f>
        <v>20.576418440680143</v>
      </c>
      <c r="E9" s="25">
        <f>STDEV('Raw Data'!B14,'Raw Data'!B26)</f>
        <v>8.2785140163915798E-3</v>
      </c>
      <c r="F9" s="26">
        <f t="shared" si="1"/>
        <v>4.0233017423599489E-4</v>
      </c>
      <c r="G9" s="50">
        <f>'Raw Data'!B38-Analysis!D9</f>
        <v>13.180260058371125</v>
      </c>
      <c r="H9" s="25">
        <f t="shared" si="0"/>
        <v>39.744620099803278</v>
      </c>
      <c r="J9" s="54">
        <v>18.95490983153303</v>
      </c>
      <c r="K9" s="55">
        <f t="shared" si="2"/>
        <v>1.6215086091471136</v>
      </c>
      <c r="L9" s="42">
        <f t="shared" si="3"/>
        <v>50.295382723932029</v>
      </c>
    </row>
    <row r="10" spans="1:12">
      <c r="A10">
        <v>3</v>
      </c>
      <c r="B10" t="s">
        <v>78</v>
      </c>
      <c r="C10">
        <v>1</v>
      </c>
      <c r="D10" s="5">
        <f>AVERAGE('Raw Data'!B7,'Raw Data'!B19)</f>
        <v>20.902336288120718</v>
      </c>
      <c r="E10" s="5">
        <f>STDEV('Raw Data'!B7,'Raw Data'!B19)</f>
        <v>1.999039885743711E-2</v>
      </c>
      <c r="F10" s="20">
        <f t="shared" si="1"/>
        <v>9.5637150708354629E-4</v>
      </c>
      <c r="G10" s="49" t="e">
        <f>'Raw Data'!B31-Analysis!D10</f>
        <v>#VALUE!</v>
      </c>
      <c r="H10" s="7">
        <f t="shared" si="0"/>
        <v>31.707887009279514</v>
      </c>
      <c r="I10" s="61"/>
      <c r="J10" s="51">
        <v>18.897715825781347</v>
      </c>
      <c r="K10" s="52">
        <f t="shared" si="2"/>
        <v>2.0046204623393713</v>
      </c>
      <c r="L10" s="38">
        <f t="shared" si="3"/>
        <v>38.565588038751045</v>
      </c>
    </row>
    <row r="11" spans="1:12">
      <c r="A11">
        <v>3</v>
      </c>
      <c r="B11" t="s">
        <v>78</v>
      </c>
      <c r="C11">
        <v>2</v>
      </c>
      <c r="D11" s="5">
        <f>AVERAGE('Raw Data'!B11,'Raw Data'!B23)</f>
        <v>20.743654749947311</v>
      </c>
      <c r="E11" s="5">
        <f>STDEV('Raw Data'!B11,'Raw Data'!B23)</f>
        <v>3.2400921538027455E-2</v>
      </c>
      <c r="F11" s="20">
        <f t="shared" si="1"/>
        <v>1.5619678368446503E-3</v>
      </c>
      <c r="G11" s="49" t="e">
        <f>'Raw Data'!B35-Analysis!D11</f>
        <v>#VALUE!</v>
      </c>
      <c r="H11" s="7">
        <f t="shared" si="0"/>
        <v>35.394452976536627</v>
      </c>
      <c r="J11" s="51">
        <v>18.88173298631353</v>
      </c>
      <c r="K11" s="52">
        <f t="shared" si="2"/>
        <v>1.8619217636337808</v>
      </c>
      <c r="L11" s="38">
        <f t="shared" si="3"/>
        <v>42.575185260778987</v>
      </c>
    </row>
    <row r="12" spans="1:12">
      <c r="A12" s="24">
        <v>3</v>
      </c>
      <c r="B12" s="24" t="s">
        <v>78</v>
      </c>
      <c r="C12" s="24">
        <v>3</v>
      </c>
      <c r="D12" s="25">
        <f>AVERAGE('Raw Data'!B15,'Raw Data'!B27)</f>
        <v>20.760569633814775</v>
      </c>
      <c r="E12" s="25">
        <f>STDEV('Raw Data'!B15,'Raw Data'!B27)</f>
        <v>5.7253437316050079E-2</v>
      </c>
      <c r="F12" s="26">
        <f t="shared" si="1"/>
        <v>2.7577970318692891E-3</v>
      </c>
      <c r="G12" s="50" t="e">
        <f>'Raw Data'!B39-Analysis!D12</f>
        <v>#VALUE!</v>
      </c>
      <c r="H12" s="25">
        <f t="shared" si="0"/>
        <v>34.981893820574413</v>
      </c>
      <c r="J12" s="54">
        <v>18.883233719365286</v>
      </c>
      <c r="K12" s="55">
        <f t="shared" si="2"/>
        <v>1.877335914449489</v>
      </c>
      <c r="L12" s="42">
        <f t="shared" si="3"/>
        <v>42.122721692499773</v>
      </c>
    </row>
    <row r="13" spans="1:12">
      <c r="A13">
        <v>4</v>
      </c>
      <c r="B13" t="s">
        <v>80</v>
      </c>
      <c r="C13">
        <v>1</v>
      </c>
      <c r="D13" s="5">
        <f>AVERAGE('Raw Data'!B8,'Raw Data'!B20)</f>
        <v>27.538284862654429</v>
      </c>
      <c r="E13" s="5">
        <f>STDEV('Raw Data'!B8,'Raw Data'!B20)</f>
        <v>0.22477982967628979</v>
      </c>
      <c r="F13" s="20">
        <f t="shared" si="1"/>
        <v>8.1624484167175243E-3</v>
      </c>
      <c r="G13" s="49" t="e">
        <f>'Raw Data'!B32-Analysis!D13</f>
        <v>#VALUE!</v>
      </c>
      <c r="H13" s="7">
        <f t="shared" si="0"/>
        <v>0.31882159585419689</v>
      </c>
      <c r="J13" s="51">
        <v>18.565248911341307</v>
      </c>
      <c r="K13" s="52">
        <f t="shared" si="2"/>
        <v>8.9730359513131219</v>
      </c>
      <c r="L13" s="38">
        <f t="shared" si="3"/>
        <v>0.30796252610770142</v>
      </c>
    </row>
    <row r="14" spans="1:12">
      <c r="A14">
        <v>4</v>
      </c>
      <c r="B14" t="s">
        <v>80</v>
      </c>
      <c r="C14">
        <v>2</v>
      </c>
      <c r="D14" s="5">
        <f>AVERAGE('Raw Data'!B12,'Raw Data'!B24)</f>
        <v>27.861835307048818</v>
      </c>
      <c r="E14" s="5">
        <f>STDEV('Raw Data'!B12,'Raw Data'!B24)</f>
        <v>0.13195957870999464</v>
      </c>
      <c r="F14" s="20">
        <f t="shared" si="1"/>
        <v>4.7362127173513919E-3</v>
      </c>
      <c r="G14" s="49">
        <f>'Raw Data'!B36-Analysis!D14</f>
        <v>7.6277124198914343</v>
      </c>
      <c r="H14" s="7">
        <f t="shared" si="0"/>
        <v>0.25477061909988075</v>
      </c>
      <c r="J14" s="51">
        <v>18.847819542518515</v>
      </c>
      <c r="K14" s="52">
        <f t="shared" si="2"/>
        <v>9.0140157645303027</v>
      </c>
      <c r="L14" s="38">
        <f t="shared" si="3"/>
        <v>0.29933790881731986</v>
      </c>
    </row>
    <row r="15" spans="1:12">
      <c r="A15" s="24">
        <v>4</v>
      </c>
      <c r="B15" s="24" t="s">
        <v>80</v>
      </c>
      <c r="C15" s="24">
        <v>3</v>
      </c>
      <c r="D15" s="25">
        <f>AVERAGE('Raw Data'!B16,'Raw Data'!B28)</f>
        <v>27.739794091648971</v>
      </c>
      <c r="E15" s="25">
        <f>STDEV('Raw Data'!B16,'Raw Data'!B28)</f>
        <v>1.2958942529970501E-2</v>
      </c>
      <c r="F15" s="26">
        <f t="shared" si="1"/>
        <v>4.6716073259793137E-4</v>
      </c>
      <c r="G15" s="50" t="e">
        <f>'Raw Data'!B40-Analysis!D14</f>
        <v>#VALUE!</v>
      </c>
      <c r="H15" s="25">
        <f t="shared" si="0"/>
        <v>0.27726012134301037</v>
      </c>
      <c r="J15" s="51">
        <v>18.358174359681009</v>
      </c>
      <c r="K15" s="52">
        <f t="shared" si="2"/>
        <v>9.3816197319679624</v>
      </c>
      <c r="L15" s="38">
        <f t="shared" si="3"/>
        <v>0.23200743336199361</v>
      </c>
    </row>
    <row r="16" spans="1:12">
      <c r="F16" s="20"/>
    </row>
    <row r="17" spans="1:14" ht="27" thickBot="1">
      <c r="A17" s="27"/>
      <c r="B17" s="30" t="s">
        <v>9</v>
      </c>
      <c r="C17" s="27"/>
      <c r="D17" s="28" t="s">
        <v>11</v>
      </c>
      <c r="E17" s="28" t="s">
        <v>65</v>
      </c>
      <c r="F17" s="28" t="s">
        <v>72</v>
      </c>
      <c r="G17" s="31"/>
      <c r="H17" s="28" t="s">
        <v>12</v>
      </c>
      <c r="I17" s="29" t="s">
        <v>81</v>
      </c>
      <c r="L17" s="28" t="s">
        <v>12</v>
      </c>
      <c r="M17" s="29" t="s">
        <v>81</v>
      </c>
    </row>
    <row r="18" spans="1:14">
      <c r="A18">
        <v>1</v>
      </c>
      <c r="B18" t="s">
        <v>59</v>
      </c>
      <c r="D18" s="6">
        <f>AVERAGE(D4:D6)</f>
        <v>25.889106123496088</v>
      </c>
      <c r="E18" s="2">
        <f>STDEV(D4:D6)</f>
        <v>0.31542048416021834</v>
      </c>
      <c r="F18" s="23">
        <f>E18/D18</f>
        <v>1.2183521619309724E-2</v>
      </c>
      <c r="H18" s="56">
        <f>GEOMEAN(H4:H6)</f>
        <v>1.0000000000000033</v>
      </c>
      <c r="L18" s="53">
        <f>GEOMEAN(L4:L6)</f>
        <v>0.99999999999999989</v>
      </c>
    </row>
    <row r="19" spans="1:14">
      <c r="A19">
        <v>2</v>
      </c>
      <c r="B19" t="s">
        <v>60</v>
      </c>
      <c r="D19" s="6">
        <f>AVERAGE(D7:D9)</f>
        <v>20.561855443450266</v>
      </c>
      <c r="E19" s="2">
        <f>STDEV(D7:D9)</f>
        <v>0.10073630066467461</v>
      </c>
      <c r="F19" s="23">
        <f t="shared" ref="F19:F21" si="4">E19/D19</f>
        <v>4.8991833904154288E-3</v>
      </c>
      <c r="H19" s="56">
        <f>GEOMEAN(H7:H9)</f>
        <v>40.147845954758488</v>
      </c>
      <c r="I19" s="4">
        <f>TTEST(D4:D6,D7:D9,2,2)</f>
        <v>9.8650260851131188E-6</v>
      </c>
      <c r="J19" s="60"/>
      <c r="L19" s="56">
        <f>GEOMEAN(L7:L9)</f>
        <v>49.522658224095849</v>
      </c>
      <c r="M19" s="4">
        <f>TTEST(K4:K6,K7:K9,2,2)</f>
        <v>5.277172552332405E-6</v>
      </c>
    </row>
    <row r="20" spans="1:14">
      <c r="A20">
        <v>3</v>
      </c>
      <c r="B20" t="s">
        <v>61</v>
      </c>
      <c r="D20" s="6">
        <f>AVERAGE(D10:D12)</f>
        <v>20.802186890627603</v>
      </c>
      <c r="E20" s="2">
        <f>STDEV(D10:D12)</f>
        <v>8.7143299728950963E-2</v>
      </c>
      <c r="F20" s="23">
        <f t="shared" si="4"/>
        <v>4.1891412757287198E-3</v>
      </c>
      <c r="H20" s="56">
        <f>GEOMEAN(H10:H12)</f>
        <v>33.987191192349698</v>
      </c>
      <c r="I20" s="4">
        <f>TTEST(D4:D6,D10:D12,2,2)</f>
        <v>1.1312420894117586E-5</v>
      </c>
      <c r="J20" s="60"/>
      <c r="L20" s="56">
        <f>GEOMEAN(L10:L12)</f>
        <v>41.047903086299769</v>
      </c>
      <c r="M20" s="4">
        <f>TTEST(K4:K6,K10:K12,2,2)</f>
        <v>6.2892167333537382E-6</v>
      </c>
    </row>
    <row r="21" spans="1:14">
      <c r="A21">
        <v>4</v>
      </c>
      <c r="B21" t="s">
        <v>62</v>
      </c>
      <c r="D21" s="6">
        <f>AVERAGE(D13:D15)</f>
        <v>27.713304753784072</v>
      </c>
      <c r="E21" s="2">
        <f>STDEV(D13:D15)</f>
        <v>0.16339365435130437</v>
      </c>
      <c r="F21" s="23">
        <f t="shared" si="4"/>
        <v>5.8958560086196151E-3</v>
      </c>
      <c r="H21" s="60">
        <f>GEOMEAN(H13:H15)</f>
        <v>0.28239792041338485</v>
      </c>
      <c r="I21" s="4">
        <f>TTEST(D4:D6,D13:D15,2,2)</f>
        <v>8.8290679707415368E-4</v>
      </c>
      <c r="J21" s="60">
        <f>-1/H21</f>
        <v>-3.5411025638438196</v>
      </c>
      <c r="L21" s="60">
        <f>GEOMEAN(L13:L15)</f>
        <v>0.27757935637708808</v>
      </c>
      <c r="M21" s="4">
        <f>TTEST(K4:K6,K13:K15,2,2)</f>
        <v>9.2738862669133405E-4</v>
      </c>
      <c r="N21" s="60">
        <f>-1/L21</f>
        <v>-3.6025733795618162</v>
      </c>
    </row>
    <row r="40" spans="1:20" ht="14" thickBot="1">
      <c r="A40" s="27"/>
      <c r="B40" s="27"/>
      <c r="C40" s="27"/>
      <c r="D40" s="31"/>
      <c r="E40" s="31"/>
      <c r="F40" s="31"/>
      <c r="G40" s="31"/>
      <c r="H40" s="31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</sheetData>
  <phoneticPr fontId="4" type="noConversion"/>
  <conditionalFormatting sqref="I19:I21 M19:M21">
    <cfRule type="cellIs" dxfId="1" priority="0" stopIfTrue="1" operator="lessThanOrEqual">
      <formula>0.05</formula>
    </cfRule>
  </conditionalFormatting>
  <conditionalFormatting sqref="G4:G15">
    <cfRule type="cellIs" dxfId="0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#45_x000D_RWPE1 Endpoint Comparison&amp;R&amp;14 11/16/12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9"/>
  <sheetViews>
    <sheetView workbookViewId="0">
      <selection activeCell="K32" sqref="K32"/>
    </sheetView>
  </sheetViews>
  <sheetFormatPr baseColWidth="10" defaultRowHeight="13"/>
  <sheetData>
    <row r="1" spans="1:8">
      <c r="A1" s="11" t="s">
        <v>8</v>
      </c>
    </row>
    <row r="2" spans="1:8">
      <c r="A2" s="11"/>
      <c r="B2" t="s">
        <v>4</v>
      </c>
      <c r="C2" t="s">
        <v>4</v>
      </c>
      <c r="D2" t="s">
        <v>5</v>
      </c>
      <c r="F2" t="s">
        <v>83</v>
      </c>
    </row>
    <row r="3" spans="1:8">
      <c r="B3" s="35">
        <v>39709</v>
      </c>
      <c r="C3" s="35">
        <v>39710</v>
      </c>
      <c r="D3" s="35">
        <v>39710</v>
      </c>
      <c r="H3" s="35">
        <v>39765</v>
      </c>
    </row>
    <row r="4" spans="1:8">
      <c r="A4" t="s">
        <v>73</v>
      </c>
      <c r="B4" s="36">
        <v>18.217810097372912</v>
      </c>
      <c r="C4" s="36">
        <v>18.761440820421718</v>
      </c>
      <c r="D4" s="36">
        <v>18.5498190637081</v>
      </c>
      <c r="F4" s="36">
        <f>AVERAGE(C4,D4)</f>
        <v>18.655629942064909</v>
      </c>
      <c r="H4" s="58">
        <v>18.676321728655278</v>
      </c>
    </row>
    <row r="5" spans="1:8">
      <c r="A5" t="s">
        <v>73</v>
      </c>
      <c r="B5" s="36">
        <v>18.807262508065744</v>
      </c>
      <c r="C5" s="36">
        <v>18.92219597877919</v>
      </c>
      <c r="D5" s="36">
        <v>18.808740804304016</v>
      </c>
      <c r="F5" s="36">
        <f t="shared" ref="F5:F15" si="0">AVERAGE(C5,D5)</f>
        <v>18.865468391541604</v>
      </c>
      <c r="H5" s="58">
        <v>18.598851705644861</v>
      </c>
    </row>
    <row r="6" spans="1:8">
      <c r="A6" t="s">
        <v>73</v>
      </c>
      <c r="B6" s="36">
        <v>18.48128509652507</v>
      </c>
      <c r="C6" s="36">
        <v>18.732492463197268</v>
      </c>
      <c r="D6" s="36">
        <v>18.601744185425929</v>
      </c>
      <c r="F6" s="36">
        <f t="shared" si="0"/>
        <v>18.667118324311598</v>
      </c>
      <c r="H6" s="58">
        <v>18.570556937732327</v>
      </c>
    </row>
    <row r="7" spans="1:8">
      <c r="A7" t="s">
        <v>75</v>
      </c>
      <c r="B7" s="36">
        <v>18.790362129136387</v>
      </c>
      <c r="C7" s="36">
        <v>19.021807791398871</v>
      </c>
      <c r="D7" s="36">
        <v>18.997854791937257</v>
      </c>
      <c r="F7" s="36">
        <f t="shared" si="0"/>
        <v>19.009831291668064</v>
      </c>
      <c r="H7" s="58">
        <v>18.717761369791102</v>
      </c>
    </row>
    <row r="8" spans="1:8">
      <c r="A8" t="s">
        <v>75</v>
      </c>
      <c r="B8" s="36">
        <v>19.057852686063896</v>
      </c>
      <c r="C8" s="36">
        <v>19.317050783082529</v>
      </c>
      <c r="D8" s="36">
        <v>19.132175656372269</v>
      </c>
      <c r="F8" s="36">
        <f t="shared" si="0"/>
        <v>19.224613219727399</v>
      </c>
      <c r="H8" s="58">
        <v>19.081357683432707</v>
      </c>
    </row>
    <row r="9" spans="1:8">
      <c r="A9" t="s">
        <v>75</v>
      </c>
      <c r="B9" s="36">
        <v>19.037753026423363</v>
      </c>
      <c r="C9" s="36">
        <v>19.134962448997605</v>
      </c>
      <c r="D9" s="36">
        <v>19.165884669827431</v>
      </c>
      <c r="F9" s="36">
        <f t="shared" si="0"/>
        <v>19.150423559412516</v>
      </c>
      <c r="H9" s="58">
        <v>18.95490983153303</v>
      </c>
    </row>
    <row r="10" spans="1:8">
      <c r="A10" t="s">
        <v>77</v>
      </c>
      <c r="B10" s="36">
        <v>18.9103242850871</v>
      </c>
      <c r="C10" s="36">
        <v>19.122634845724768</v>
      </c>
      <c r="D10" s="36">
        <v>19.05433033340098</v>
      </c>
      <c r="F10" s="36">
        <f t="shared" si="0"/>
        <v>19.088482589562872</v>
      </c>
      <c r="H10" s="58">
        <v>18.897715825781347</v>
      </c>
    </row>
    <row r="11" spans="1:8">
      <c r="A11" t="s">
        <v>77</v>
      </c>
      <c r="B11" s="36">
        <v>19.099949859607896</v>
      </c>
      <c r="C11" s="36">
        <v>19.427112671954148</v>
      </c>
      <c r="D11" s="36">
        <v>19.18716018004428</v>
      </c>
      <c r="F11" s="36">
        <f t="shared" si="0"/>
        <v>19.307136425999214</v>
      </c>
      <c r="H11" s="58">
        <v>18.88173298631353</v>
      </c>
    </row>
    <row r="12" spans="1:8">
      <c r="A12" t="s">
        <v>77</v>
      </c>
      <c r="B12" s="36">
        <v>18.961814350587645</v>
      </c>
      <c r="C12" s="36">
        <v>19.166133892252255</v>
      </c>
      <c r="D12" s="36">
        <v>19.031730590351174</v>
      </c>
      <c r="F12" s="36">
        <f t="shared" si="0"/>
        <v>19.098932241301714</v>
      </c>
      <c r="H12" s="58">
        <v>18.883233719365286</v>
      </c>
    </row>
    <row r="13" spans="1:8">
      <c r="A13" t="s">
        <v>79</v>
      </c>
      <c r="B13" s="36">
        <v>18.593312685043287</v>
      </c>
      <c r="C13" s="36">
        <v>18.895211081594837</v>
      </c>
      <c r="D13" s="36">
        <v>18.991803077484214</v>
      </c>
      <c r="F13" s="36">
        <f t="shared" si="0"/>
        <v>18.943507079539526</v>
      </c>
      <c r="H13" s="58">
        <v>18.565248911341307</v>
      </c>
    </row>
    <row r="14" spans="1:8">
      <c r="A14" t="s">
        <v>79</v>
      </c>
      <c r="B14" s="36">
        <v>18.771909975612139</v>
      </c>
      <c r="C14" s="36">
        <v>19.000458749595719</v>
      </c>
      <c r="D14" s="36">
        <v>18.890641470325196</v>
      </c>
      <c r="F14" s="36">
        <f t="shared" si="0"/>
        <v>18.945550109960458</v>
      </c>
      <c r="H14" s="58">
        <v>18.847819542518515</v>
      </c>
    </row>
    <row r="15" spans="1:8">
      <c r="A15" t="s">
        <v>79</v>
      </c>
      <c r="B15" s="36">
        <v>18.665928392533992</v>
      </c>
      <c r="C15" s="36">
        <v>18.634187546327418</v>
      </c>
      <c r="D15" s="36">
        <v>18.481414863297388</v>
      </c>
      <c r="F15" s="36">
        <f t="shared" si="0"/>
        <v>18.557801204812403</v>
      </c>
      <c r="H15" s="58">
        <v>18.358174359681009</v>
      </c>
    </row>
    <row r="17" spans="2:9">
      <c r="B17" t="s">
        <v>7</v>
      </c>
      <c r="C17" s="36">
        <f>CORREL(B4:B15,C4:C15)</f>
        <v>0.84728501468007567</v>
      </c>
      <c r="D17">
        <f>CORREL(B4:B15,D4:D15)</f>
        <v>0.82943200813841389</v>
      </c>
      <c r="H17" s="57">
        <f>CORREL(B4:B15,H4:H15)</f>
        <v>0.67455698501448202</v>
      </c>
      <c r="I17" s="35">
        <v>39709</v>
      </c>
    </row>
    <row r="18" spans="2:9">
      <c r="D18">
        <f>CORREL(C4:C15,D4:D15)</f>
        <v>0.91710708973981592</v>
      </c>
      <c r="H18" s="57">
        <f>CORREL(C4:C15,H4:H15)</f>
        <v>0.86837596868052513</v>
      </c>
      <c r="I18" s="59">
        <v>39710</v>
      </c>
    </row>
    <row r="19" spans="2:9">
      <c r="H19" s="57">
        <f>CORREL(D4:D15,H4:H15)</f>
        <v>0.80156898179357894</v>
      </c>
      <c r="I19" s="35">
        <v>39710</v>
      </c>
    </row>
  </sheetData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2012-11-16T20:46:36Z</cp:lastPrinted>
  <dcterms:created xsi:type="dcterms:W3CDTF">2012-09-19T20:03:48Z</dcterms:created>
  <dcterms:modified xsi:type="dcterms:W3CDTF">2012-11-19T16:10:31Z</dcterms:modified>
</cp:coreProperties>
</file>